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935" yWindow="2325" windowWidth="12045" windowHeight="6615"/>
  </bookViews>
  <sheets>
    <sheet name="料金算出表" sheetId="14" r:id="rId1"/>
    <sheet name="料金算出表 (水量可変)" sheetId="16" r:id="rId2"/>
    <sheet name="基本料金" sheetId="15" r:id="rId3"/>
  </sheets>
  <definedNames>
    <definedName name="_xlnm.Print_Area" localSheetId="0">料金算出表!$A$2:$U$34</definedName>
    <definedName name="_xlnm.Print_Area" localSheetId="1">'料金算出表 (水量可変)'!$A$2:$U$34</definedName>
  </definedNames>
  <calcPr calcId="162913"/>
</workbook>
</file>

<file path=xl/calcChain.xml><?xml version="1.0" encoding="utf-8"?>
<calcChain xmlns="http://schemas.openxmlformats.org/spreadsheetml/2006/main">
  <c r="L8" i="14" l="1"/>
  <c r="C5" i="16" l="1"/>
  <c r="C20" i="16"/>
  <c r="G22" i="16" l="1"/>
  <c r="L22" i="16" s="1"/>
  <c r="O22" i="16"/>
  <c r="T22" i="16" s="1"/>
  <c r="C6" i="16"/>
  <c r="C4" i="16"/>
  <c r="O22" i="14"/>
  <c r="G22" i="14"/>
  <c r="F29" i="16" l="1"/>
  <c r="L29" i="16" s="1"/>
  <c r="F28" i="16"/>
  <c r="L28" i="16" s="1"/>
  <c r="F27" i="16"/>
  <c r="L27" i="16" s="1"/>
  <c r="F26" i="16"/>
  <c r="L26" i="16" s="1"/>
  <c r="F25" i="16"/>
  <c r="L25" i="16" s="1"/>
  <c r="F24" i="16"/>
  <c r="L24" i="16" s="1"/>
  <c r="F23" i="16"/>
  <c r="T22" i="14"/>
  <c r="L22" i="14"/>
  <c r="L23" i="16" l="1"/>
  <c r="H30" i="16" s="1"/>
  <c r="F31" i="16" s="1"/>
  <c r="F30" i="16"/>
  <c r="F13" i="16"/>
  <c r="L13" i="16" s="1"/>
  <c r="F12" i="16"/>
  <c r="L12" i="16" s="1"/>
  <c r="F11" i="16"/>
  <c r="L11" i="16" s="1"/>
  <c r="F10" i="16"/>
  <c r="L10" i="16" s="1"/>
  <c r="F9" i="16"/>
  <c r="L9" i="16" s="1"/>
  <c r="F8" i="16"/>
  <c r="C5" i="14"/>
  <c r="F20" i="14" l="1"/>
  <c r="N20" i="14" s="1"/>
  <c r="F5" i="14"/>
  <c r="N5" i="14" s="1"/>
  <c r="N13" i="16"/>
  <c r="T13" i="16" s="1"/>
  <c r="N12" i="16"/>
  <c r="T12" i="16" s="1"/>
  <c r="N11" i="16"/>
  <c r="T11" i="16" s="1"/>
  <c r="N10" i="16"/>
  <c r="T10" i="16" s="1"/>
  <c r="N9" i="16"/>
  <c r="T9" i="16" s="1"/>
  <c r="N8" i="16"/>
  <c r="N29" i="16"/>
  <c r="T29" i="16" s="1"/>
  <c r="N28" i="16"/>
  <c r="T28" i="16" s="1"/>
  <c r="N27" i="16"/>
  <c r="T27" i="16" s="1"/>
  <c r="N26" i="16"/>
  <c r="T26" i="16" s="1"/>
  <c r="N25" i="16"/>
  <c r="T25" i="16" s="1"/>
  <c r="N24" i="16"/>
  <c r="T24" i="16" s="1"/>
  <c r="N23" i="16"/>
  <c r="L8" i="16"/>
  <c r="H14" i="16" s="1"/>
  <c r="F14" i="16"/>
  <c r="C4" i="14"/>
  <c r="F5" i="15"/>
  <c r="F6" i="15"/>
  <c r="F7" i="15"/>
  <c r="F8" i="15"/>
  <c r="F9" i="15"/>
  <c r="F10" i="15"/>
  <c r="F4" i="15"/>
  <c r="C6" i="14"/>
  <c r="F6" i="16" l="1"/>
  <c r="F15" i="16" s="1"/>
  <c r="N6" i="16"/>
  <c r="F6" i="14"/>
  <c r="N6" i="14"/>
  <c r="F23" i="14"/>
  <c r="C20" i="14"/>
  <c r="T23" i="16"/>
  <c r="P30" i="16" s="1"/>
  <c r="N31" i="16" s="1"/>
  <c r="F32" i="16" s="1"/>
  <c r="Z15" i="16" s="1"/>
  <c r="N30" i="16"/>
  <c r="T8" i="16"/>
  <c r="P14" i="16" s="1"/>
  <c r="N14" i="16"/>
  <c r="F8" i="14"/>
  <c r="F28" i="14"/>
  <c r="L28" i="14" s="1"/>
  <c r="F13" i="14"/>
  <c r="L13" i="14" s="1"/>
  <c r="F10" i="14"/>
  <c r="L10" i="14" s="1"/>
  <c r="F9" i="14"/>
  <c r="L9" i="14" s="1"/>
  <c r="F12" i="14"/>
  <c r="L12" i="14" s="1"/>
  <c r="F11" i="14"/>
  <c r="L11" i="14" s="1"/>
  <c r="N15" i="16" l="1"/>
  <c r="F16" i="16" s="1"/>
  <c r="G34" i="16" s="1"/>
  <c r="Z16" i="16" s="1"/>
  <c r="F25" i="14"/>
  <c r="L25" i="14" s="1"/>
  <c r="L23" i="14"/>
  <c r="F27" i="14"/>
  <c r="L27" i="14" s="1"/>
  <c r="F24" i="14"/>
  <c r="L24" i="14" s="1"/>
  <c r="F26" i="14"/>
  <c r="L26" i="14" s="1"/>
  <c r="F29" i="14"/>
  <c r="L29" i="14" s="1"/>
  <c r="N23" i="14"/>
  <c r="T23" i="14" s="1"/>
  <c r="N26" i="14"/>
  <c r="T26" i="14" s="1"/>
  <c r="N29" i="14"/>
  <c r="T29" i="14" s="1"/>
  <c r="N25" i="14"/>
  <c r="T25" i="14" s="1"/>
  <c r="N28" i="14"/>
  <c r="T28" i="14" s="1"/>
  <c r="N24" i="14"/>
  <c r="T24" i="14" s="1"/>
  <c r="N27" i="14"/>
  <c r="T27" i="14" s="1"/>
  <c r="N11" i="14"/>
  <c r="T11" i="14" s="1"/>
  <c r="N10" i="14"/>
  <c r="T10" i="14" s="1"/>
  <c r="N13" i="14"/>
  <c r="T13" i="14" s="1"/>
  <c r="N9" i="14"/>
  <c r="T9" i="14" s="1"/>
  <c r="N12" i="14"/>
  <c r="T12" i="14" s="1"/>
  <c r="N8" i="14"/>
  <c r="F14" i="14"/>
  <c r="H14" i="14"/>
  <c r="F15" i="14" s="1"/>
  <c r="Z14" i="16" l="1"/>
  <c r="P30" i="14"/>
  <c r="N31" i="14" s="1"/>
  <c r="H30" i="14"/>
  <c r="F31" i="14" s="1"/>
  <c r="F30" i="14"/>
  <c r="N30" i="14"/>
  <c r="T8" i="14"/>
  <c r="N14" i="14"/>
  <c r="P14" i="14" l="1"/>
  <c r="N15" i="14" s="1"/>
  <c r="F16" i="14" s="1"/>
  <c r="Z14" i="14" s="1"/>
  <c r="F32" i="14"/>
  <c r="G34" i="14" l="1"/>
  <c r="Z16" i="14" s="1"/>
  <c r="Z15" i="14"/>
</calcChain>
</file>

<file path=xl/sharedStrings.xml><?xml version="1.0" encoding="utf-8"?>
<sst xmlns="http://schemas.openxmlformats.org/spreadsheetml/2006/main" count="506" uniqueCount="92">
  <si>
    <t>円</t>
    <rPh sb="0" eb="1">
      <t>エン</t>
    </rPh>
    <phoneticPr fontId="1"/>
  </si>
  <si>
    <t>㎥</t>
    <phoneticPr fontId="1"/>
  </si>
  <si>
    <t>(</t>
    <phoneticPr fontId="1"/>
  </si>
  <si>
    <t>)</t>
    <phoneticPr fontId="1"/>
  </si>
  <si>
    <t>×</t>
    <phoneticPr fontId="1"/>
  </si>
  <si>
    <t>=</t>
    <phoneticPr fontId="1"/>
  </si>
  <si>
    <t xml:space="preserve"> 51㎥～100㎥</t>
    <phoneticPr fontId="1"/>
  </si>
  <si>
    <t>合　計</t>
    <rPh sb="0" eb="1">
      <t>ゴウ</t>
    </rPh>
    <rPh sb="2" eb="3">
      <t>ケイ</t>
    </rPh>
    <phoneticPr fontId="1"/>
  </si>
  <si>
    <t>ヶ月</t>
    <rPh sb="1" eb="2">
      <t>ツキ</t>
    </rPh>
    <phoneticPr fontId="1"/>
  </si>
  <si>
    <t>水道料金計算表</t>
    <rPh sb="0" eb="2">
      <t>スイドウ</t>
    </rPh>
    <rPh sb="2" eb="3">
      <t>リョウ</t>
    </rPh>
    <rPh sb="3" eb="4">
      <t>カネ</t>
    </rPh>
    <rPh sb="4" eb="5">
      <t>ケイ</t>
    </rPh>
    <rPh sb="5" eb="6">
      <t>サン</t>
    </rPh>
    <rPh sb="6" eb="7">
      <t>ヒョウ</t>
    </rPh>
    <phoneticPr fontId="1"/>
  </si>
  <si>
    <t>使用月数</t>
    <rPh sb="0" eb="2">
      <t>シヨウ</t>
    </rPh>
    <rPh sb="2" eb="3">
      <t>ツキ</t>
    </rPh>
    <rPh sb="3" eb="4">
      <t>スウ</t>
    </rPh>
    <phoneticPr fontId="1"/>
  </si>
  <si>
    <t>前月分</t>
    <rPh sb="0" eb="3">
      <t>ゼンゲツブン</t>
    </rPh>
    <phoneticPr fontId="1"/>
  </si>
  <si>
    <t>後月分</t>
    <rPh sb="0" eb="1">
      <t>アト</t>
    </rPh>
    <rPh sb="1" eb="2">
      <t>ツキ</t>
    </rPh>
    <rPh sb="2" eb="3">
      <t>ブン</t>
    </rPh>
    <phoneticPr fontId="1"/>
  </si>
  <si>
    <t>使用料金</t>
    <rPh sb="0" eb="2">
      <t>シヨウ</t>
    </rPh>
    <rPh sb="2" eb="4">
      <t>リョウキン</t>
    </rPh>
    <phoneticPr fontId="1"/>
  </si>
  <si>
    <t>使用水量</t>
    <rPh sb="0" eb="2">
      <t>シヨウ</t>
    </rPh>
    <rPh sb="2" eb="4">
      <t>スイリョウ</t>
    </rPh>
    <phoneticPr fontId="1"/>
  </si>
  <si>
    <t>㎥</t>
    <phoneticPr fontId="1"/>
  </si>
  <si>
    <t>㎥</t>
    <phoneticPr fontId="1"/>
  </si>
  <si>
    <t>φ</t>
    <phoneticPr fontId="1"/>
  </si>
  <si>
    <t>mm</t>
    <phoneticPr fontId="1"/>
  </si>
  <si>
    <t>(</t>
    <phoneticPr fontId="1"/>
  </si>
  <si>
    <t xml:space="preserve">  1㎥～ 12㎥</t>
    <phoneticPr fontId="1"/>
  </si>
  <si>
    <t>)</t>
    <phoneticPr fontId="1"/>
  </si>
  <si>
    <t>×</t>
    <phoneticPr fontId="1"/>
  </si>
  <si>
    <t>=</t>
    <phoneticPr fontId="1"/>
  </si>
  <si>
    <t>㎥</t>
    <phoneticPr fontId="1"/>
  </si>
  <si>
    <t>×</t>
    <phoneticPr fontId="1"/>
  </si>
  <si>
    <t>(</t>
    <phoneticPr fontId="1"/>
  </si>
  <si>
    <t xml:space="preserve"> 13㎥～ 20㎥</t>
    <phoneticPr fontId="1"/>
  </si>
  <si>
    <t>㎥</t>
    <phoneticPr fontId="1"/>
  </si>
  <si>
    <t>×</t>
    <phoneticPr fontId="1"/>
  </si>
  <si>
    <t xml:space="preserve"> 21㎥～ 50㎥</t>
    <phoneticPr fontId="1"/>
  </si>
  <si>
    <t>=</t>
    <phoneticPr fontId="1"/>
  </si>
  <si>
    <t>=</t>
    <phoneticPr fontId="1"/>
  </si>
  <si>
    <t xml:space="preserve"> 51㎥～100㎥</t>
    <phoneticPr fontId="1"/>
  </si>
  <si>
    <t>101㎥～200㎥</t>
    <phoneticPr fontId="1"/>
  </si>
  <si>
    <t>201㎥～</t>
    <phoneticPr fontId="1"/>
  </si>
  <si>
    <t>)</t>
    <phoneticPr fontId="1"/>
  </si>
  <si>
    <t>㎥</t>
    <phoneticPr fontId="1"/>
  </si>
  <si>
    <t>×</t>
    <phoneticPr fontId="1"/>
  </si>
  <si>
    <t>=</t>
    <phoneticPr fontId="1"/>
  </si>
  <si>
    <t>口径/
基本料金</t>
    <rPh sb="0" eb="2">
      <t>コウケイ</t>
    </rPh>
    <rPh sb="4" eb="6">
      <t>キホン</t>
    </rPh>
    <rPh sb="6" eb="8">
      <t>リョウキン</t>
    </rPh>
    <phoneticPr fontId="1"/>
  </si>
  <si>
    <t>使用量</t>
    <rPh sb="0" eb="3">
      <t>シヨウリョウ</t>
    </rPh>
    <phoneticPr fontId="1"/>
  </si>
  <si>
    <t>算出料金</t>
    <rPh sb="0" eb="2">
      <t>サンシュツ</t>
    </rPh>
    <rPh sb="2" eb="4">
      <t>リョウキン</t>
    </rPh>
    <phoneticPr fontId="1"/>
  </si>
  <si>
    <t>奇数月</t>
    <rPh sb="0" eb="2">
      <t>キスウ</t>
    </rPh>
    <rPh sb="2" eb="3">
      <t>ツキ</t>
    </rPh>
    <phoneticPr fontId="5"/>
  </si>
  <si>
    <t>使用開始日から奇数月末までの日数が</t>
    <rPh sb="0" eb="2">
      <t>シヨウ</t>
    </rPh>
    <rPh sb="2" eb="5">
      <t>カイシビ</t>
    </rPh>
    <rPh sb="7" eb="9">
      <t>キスウ</t>
    </rPh>
    <rPh sb="9" eb="10">
      <t>ツキ</t>
    </rPh>
    <rPh sb="10" eb="11">
      <t>マツ</t>
    </rPh>
    <rPh sb="14" eb="16">
      <t>ニッスウ</t>
    </rPh>
    <phoneticPr fontId="5"/>
  </si>
  <si>
    <t>１５日未満</t>
    <rPh sb="2" eb="3">
      <t>ニチ</t>
    </rPh>
    <rPh sb="3" eb="5">
      <t>ミマン</t>
    </rPh>
    <phoneticPr fontId="5"/>
  </si>
  <si>
    <t>１５日以上</t>
    <rPh sb="2" eb="3">
      <t>ニチ</t>
    </rPh>
    <rPh sb="3" eb="5">
      <t>イジョウ</t>
    </rPh>
    <phoneticPr fontId="5"/>
  </si>
  <si>
    <t>０日</t>
    <rPh sb="1" eb="2">
      <t>ニチ</t>
    </rPh>
    <phoneticPr fontId="5"/>
  </si>
  <si>
    <t>偶数月</t>
    <rPh sb="0" eb="2">
      <t>グウスウ</t>
    </rPh>
    <rPh sb="2" eb="3">
      <t>ツキ</t>
    </rPh>
    <phoneticPr fontId="5"/>
  </si>
  <si>
    <t>偶数月１日から使用停止日までの日数が</t>
    <rPh sb="0" eb="2">
      <t>グウスウ</t>
    </rPh>
    <rPh sb="2" eb="3">
      <t>ツキ</t>
    </rPh>
    <rPh sb="4" eb="5">
      <t>ニチ</t>
    </rPh>
    <rPh sb="7" eb="9">
      <t>シヨウ</t>
    </rPh>
    <rPh sb="9" eb="11">
      <t>テイシ</t>
    </rPh>
    <rPh sb="11" eb="12">
      <t>ビ</t>
    </rPh>
    <rPh sb="15" eb="17">
      <t>ニッスウ</t>
    </rPh>
    <phoneticPr fontId="5"/>
  </si>
  <si>
    <t>小計</t>
    <rPh sb="0" eb="2">
      <t>ショウケイ</t>
    </rPh>
    <phoneticPr fontId="1"/>
  </si>
  <si>
    <t>総合計</t>
    <rPh sb="0" eb="3">
      <t>ソウゴウケイ</t>
    </rPh>
    <phoneticPr fontId="1"/>
  </si>
  <si>
    <t xml:space="preserve"> 11㎥～ 30㎥</t>
    <phoneticPr fontId="1"/>
  </si>
  <si>
    <t xml:space="preserve"> 31㎥～ 50㎥</t>
    <phoneticPr fontId="1"/>
  </si>
  <si>
    <t>101㎥～500㎥</t>
    <phoneticPr fontId="1"/>
  </si>
  <si>
    <t>501㎥～1000㎥</t>
    <phoneticPr fontId="1"/>
  </si>
  <si>
    <t>1000㎥～</t>
    <phoneticPr fontId="1"/>
  </si>
  <si>
    <t>水道料金　基本料金表</t>
    <rPh sb="0" eb="2">
      <t>スイドウ</t>
    </rPh>
    <rPh sb="2" eb="4">
      <t>リョウキン</t>
    </rPh>
    <rPh sb="5" eb="7">
      <t>キホン</t>
    </rPh>
    <rPh sb="7" eb="9">
      <t>リョウキン</t>
    </rPh>
    <rPh sb="9" eb="10">
      <t>ヒョウ</t>
    </rPh>
    <phoneticPr fontId="1"/>
  </si>
  <si>
    <t>メーター口径</t>
    <rPh sb="4" eb="6">
      <t>コウケイ</t>
    </rPh>
    <phoneticPr fontId="1"/>
  </si>
  <si>
    <t>＝</t>
    <phoneticPr fontId="1"/>
  </si>
  <si>
    <t>金　　　　　額</t>
    <rPh sb="0" eb="1">
      <t>キン</t>
    </rPh>
    <rPh sb="6" eb="7">
      <t>ガク</t>
    </rPh>
    <phoneticPr fontId="1"/>
  </si>
  <si>
    <t>月</t>
    <rPh sb="0" eb="1">
      <t>ツキ</t>
    </rPh>
    <phoneticPr fontId="1"/>
  </si>
  <si>
    <t>料金
(円)</t>
    <rPh sb="0" eb="2">
      <t>リョウキン</t>
    </rPh>
    <rPh sb="4" eb="5">
      <t>エン</t>
    </rPh>
    <phoneticPr fontId="1"/>
  </si>
  <si>
    <t>入力</t>
    <rPh sb="0" eb="2">
      <t>ニュウリョク</t>
    </rPh>
    <phoneticPr fontId="1"/>
  </si>
  <si>
    <t>上水　＋　下水</t>
    <rPh sb="0" eb="2">
      <t>ジョウスイ</t>
    </rPh>
    <rPh sb="5" eb="7">
      <t>ゲスイ</t>
    </rPh>
    <phoneticPr fontId="1"/>
  </si>
  <si>
    <t>か月</t>
    <rPh sb="1" eb="2">
      <t>ゲツ</t>
    </rPh>
    <phoneticPr fontId="1"/>
  </si>
  <si>
    <t>使用月数計算（参考）</t>
    <rPh sb="0" eb="2">
      <t>シヨウ</t>
    </rPh>
    <rPh sb="2" eb="3">
      <t>ツキ</t>
    </rPh>
    <rPh sb="3" eb="4">
      <t>スウ</t>
    </rPh>
    <rPh sb="4" eb="6">
      <t>ケイサン</t>
    </rPh>
    <rPh sb="7" eb="9">
      <t>サンコウ</t>
    </rPh>
    <phoneticPr fontId="1"/>
  </si>
  <si>
    <t>×</t>
    <phoneticPr fontId="1"/>
  </si>
  <si>
    <t xml:space="preserve">  1㎥～ 10㎥</t>
    <phoneticPr fontId="1"/>
  </si>
  <si>
    <t>(</t>
  </si>
  <si>
    <t>)</t>
  </si>
  <si>
    <t>0 ㎥</t>
    <phoneticPr fontId="1"/>
  </si>
  <si>
    <t>使用月</t>
    <rPh sb="0" eb="2">
      <t>シヨウ</t>
    </rPh>
    <rPh sb="2" eb="3">
      <t>ツキ</t>
    </rPh>
    <phoneticPr fontId="1"/>
  </si>
  <si>
    <t>×</t>
  </si>
  <si>
    <t>=</t>
  </si>
  <si>
    <t>円</t>
    <rPh sb="0" eb="1">
      <t>エン</t>
    </rPh>
    <phoneticPr fontId="1"/>
  </si>
  <si>
    <t>水道料金</t>
    <rPh sb="0" eb="2">
      <t>スイドウ</t>
    </rPh>
    <rPh sb="2" eb="4">
      <t>リョウキン</t>
    </rPh>
    <phoneticPr fontId="1"/>
  </si>
  <si>
    <t>下水道使用料</t>
    <rPh sb="0" eb="3">
      <t>ゲスイドウ</t>
    </rPh>
    <rPh sb="3" eb="6">
      <t>シヨウリョウ</t>
    </rPh>
    <phoneticPr fontId="1"/>
  </si>
  <si>
    <t>下水道使用料金計算表</t>
    <rPh sb="0" eb="1">
      <t>シタ</t>
    </rPh>
    <rPh sb="1" eb="3">
      <t>スイドウ</t>
    </rPh>
    <rPh sb="3" eb="5">
      <t>シヨウ</t>
    </rPh>
    <rPh sb="5" eb="6">
      <t>リョウ</t>
    </rPh>
    <rPh sb="6" eb="7">
      <t>カネ</t>
    </rPh>
    <rPh sb="7" eb="8">
      <t>ケイ</t>
    </rPh>
    <rPh sb="8" eb="9">
      <t>サン</t>
    </rPh>
    <rPh sb="9" eb="10">
      <t>ヒョウ</t>
    </rPh>
    <phoneticPr fontId="1"/>
  </si>
  <si>
    <t>合計</t>
    <rPh sb="0" eb="2">
      <t>ゴウケイ</t>
    </rPh>
    <phoneticPr fontId="1"/>
  </si>
  <si>
    <t>メーター
口径</t>
    <rPh sb="5" eb="7">
      <t>コウケイ</t>
    </rPh>
    <phoneticPr fontId="1"/>
  </si>
  <si>
    <t>㎥</t>
    <phoneticPr fontId="1"/>
  </si>
  <si>
    <t>mm</t>
    <phoneticPr fontId="1"/>
  </si>
  <si>
    <t>使用形態</t>
    <rPh sb="0" eb="2">
      <t>シヨウ</t>
    </rPh>
    <rPh sb="2" eb="4">
      <t>ケイタイ</t>
    </rPh>
    <phoneticPr fontId="1"/>
  </si>
  <si>
    <t>上下両方</t>
    <rPh sb="0" eb="2">
      <t>ジョウゲ</t>
    </rPh>
    <rPh sb="2" eb="4">
      <t>リョウホウ</t>
    </rPh>
    <phoneticPr fontId="1"/>
  </si>
  <si>
    <t>上水のみ</t>
    <rPh sb="0" eb="2">
      <t>ジョウスイ</t>
    </rPh>
    <phoneticPr fontId="1"/>
  </si>
  <si>
    <t>下水のみ</t>
    <rPh sb="0" eb="2">
      <t>ゲスイ</t>
    </rPh>
    <phoneticPr fontId="1"/>
  </si>
  <si>
    <t>※使用月数については下記の表を参考に「0」、「0.5」、「1」のいずれかを入れてください
　使用形態については上水道と下水道の接続状況に応じて選択してください</t>
    <rPh sb="1" eb="3">
      <t>シヨウ</t>
    </rPh>
    <rPh sb="3" eb="4">
      <t>ツキ</t>
    </rPh>
    <rPh sb="4" eb="5">
      <t>スウ</t>
    </rPh>
    <rPh sb="10" eb="12">
      <t>カキ</t>
    </rPh>
    <rPh sb="13" eb="14">
      <t>ヒョウ</t>
    </rPh>
    <rPh sb="15" eb="17">
      <t>サンコウ</t>
    </rPh>
    <rPh sb="37" eb="38">
      <t>イ</t>
    </rPh>
    <rPh sb="46" eb="48">
      <t>シヨウ</t>
    </rPh>
    <rPh sb="48" eb="50">
      <t>ケイタイ</t>
    </rPh>
    <rPh sb="55" eb="58">
      <t>ジョウスイドウ</t>
    </rPh>
    <rPh sb="59" eb="62">
      <t>ゲスイドウ</t>
    </rPh>
    <rPh sb="63" eb="65">
      <t>セツゾク</t>
    </rPh>
    <rPh sb="65" eb="67">
      <t>ジョウキョウ</t>
    </rPh>
    <rPh sb="68" eb="69">
      <t>オウ</t>
    </rPh>
    <rPh sb="71" eb="73">
      <t>センタク</t>
    </rPh>
    <phoneticPr fontId="1"/>
  </si>
  <si>
    <t>　下水道排出量の認定等により、水道使用量と下水排出量が一致しない使用者様はこの表を使い、直接水量を入力して計算してください</t>
    <rPh sb="1" eb="4">
      <t>ゲスイドウ</t>
    </rPh>
    <rPh sb="4" eb="6">
      <t>ハイシュツ</t>
    </rPh>
    <rPh sb="6" eb="7">
      <t>リョウ</t>
    </rPh>
    <rPh sb="8" eb="10">
      <t>ニンテイ</t>
    </rPh>
    <rPh sb="10" eb="11">
      <t>トウ</t>
    </rPh>
    <rPh sb="15" eb="17">
      <t>スイドウ</t>
    </rPh>
    <rPh sb="17" eb="20">
      <t>シヨウリョウ</t>
    </rPh>
    <rPh sb="21" eb="23">
      <t>ゲスイ</t>
    </rPh>
    <rPh sb="23" eb="25">
      <t>ハイシュツ</t>
    </rPh>
    <rPh sb="25" eb="26">
      <t>リョウ</t>
    </rPh>
    <rPh sb="27" eb="29">
      <t>イッチ</t>
    </rPh>
    <rPh sb="32" eb="35">
      <t>シヨウシャ</t>
    </rPh>
    <rPh sb="35" eb="36">
      <t>サマ</t>
    </rPh>
    <rPh sb="39" eb="40">
      <t>ヒョウ</t>
    </rPh>
    <rPh sb="41" eb="42">
      <t>ツカ</t>
    </rPh>
    <rPh sb="44" eb="46">
      <t>チョクセツ</t>
    </rPh>
    <rPh sb="46" eb="48">
      <t>スイリョウ</t>
    </rPh>
    <rPh sb="49" eb="51">
      <t>ニュウリョク</t>
    </rPh>
    <rPh sb="53" eb="55">
      <t>ケイサン</t>
    </rPh>
    <phoneticPr fontId="1"/>
  </si>
  <si>
    <t>㎥</t>
    <phoneticPr fontId="1"/>
  </si>
  <si>
    <t>㎥</t>
    <phoneticPr fontId="1"/>
  </si>
  <si>
    <t>×消費税</t>
    <rPh sb="1" eb="4">
      <t>ショウヒゼイ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</si>
</sst>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
    <numFmt numFmtId="177" formatCode="###,###"/>
    <numFmt numFmtId="178" formatCode="#,###,###"/>
    <numFmt numFmtId="179" formatCode="#,##0_ "/>
    <numFmt numFmtId="180" formatCode="0_);[Red]\(0\)"/>
  </numFmts>
  <fonts count="32">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b/>
      <sz val="20"/>
      <name val="ＭＳ 明朝"/>
      <family val="1"/>
      <charset val="128"/>
    </font>
    <font>
      <sz val="6"/>
      <name val="ＭＳ Ｐゴシック"/>
      <family val="3"/>
      <charset val="128"/>
    </font>
    <font>
      <b/>
      <sz val="12"/>
      <name val="HG丸ｺﾞｼｯｸM-PRO"/>
      <family val="3"/>
      <charset val="128"/>
    </font>
    <font>
      <b/>
      <sz val="20"/>
      <name val="HG丸ｺﾞｼｯｸM-PRO"/>
      <family val="3"/>
      <charset val="128"/>
    </font>
    <font>
      <b/>
      <sz val="11"/>
      <name val="HG丸ｺﾞｼｯｸM-PRO"/>
      <family val="3"/>
      <charset val="128"/>
    </font>
    <font>
      <sz val="11"/>
      <name val="HG丸ｺﾞｼｯｸM-PRO"/>
      <family val="3"/>
      <charset val="128"/>
    </font>
    <font>
      <b/>
      <sz val="14"/>
      <color indexed="10"/>
      <name val="HG丸ｺﾞｼｯｸM-PRO"/>
      <family val="3"/>
      <charset val="128"/>
    </font>
    <font>
      <sz val="9"/>
      <name val="HG丸ｺﾞｼｯｸM-PRO"/>
      <family val="3"/>
      <charset val="128"/>
    </font>
    <font>
      <b/>
      <sz val="12"/>
      <color indexed="12"/>
      <name val="HG丸ｺﾞｼｯｸM-PRO"/>
      <family val="3"/>
      <charset val="128"/>
    </font>
    <font>
      <b/>
      <sz val="14"/>
      <name val="ＭＳ Ｐゴシック"/>
      <family val="3"/>
      <charset val="128"/>
    </font>
    <font>
      <b/>
      <sz val="11"/>
      <color theme="1"/>
      <name val="HG丸ｺﾞｼｯｸM-PRO"/>
      <family val="3"/>
      <charset val="128"/>
    </font>
    <font>
      <sz val="11"/>
      <color theme="1"/>
      <name val="HG丸ｺﾞｼｯｸM-PRO"/>
      <family val="3"/>
      <charset val="128"/>
    </font>
    <font>
      <sz val="9"/>
      <color theme="1"/>
      <name val="HG丸ｺﾞｼｯｸM-PRO"/>
      <family val="3"/>
      <charset val="128"/>
    </font>
    <font>
      <b/>
      <sz val="12"/>
      <color theme="1"/>
      <name val="HG丸ｺﾞｼｯｸM-PRO"/>
      <family val="3"/>
      <charset val="128"/>
    </font>
    <font>
      <sz val="8"/>
      <color theme="1"/>
      <name val="HG丸ｺﾞｼｯｸM-PRO"/>
      <family val="3"/>
      <charset val="128"/>
    </font>
    <font>
      <sz val="12"/>
      <color theme="1"/>
      <name val="HG丸ｺﾞｼｯｸM-PRO"/>
      <family val="3"/>
      <charset val="128"/>
    </font>
    <font>
      <sz val="20"/>
      <color theme="1"/>
      <name val="HG丸ｺﾞｼｯｸM-PRO"/>
      <family val="3"/>
      <charset val="128"/>
    </font>
    <font>
      <b/>
      <sz val="18"/>
      <color theme="1"/>
      <name val="HG丸ｺﾞｼｯｸM-PRO"/>
      <family val="3"/>
      <charset val="128"/>
    </font>
    <font>
      <b/>
      <sz val="8"/>
      <name val="ＭＳ 明朝"/>
      <family val="1"/>
      <charset val="128"/>
    </font>
    <font>
      <b/>
      <sz val="8"/>
      <name val="HG丸ｺﾞｼｯｸM-PRO"/>
      <family val="3"/>
      <charset val="128"/>
    </font>
    <font>
      <sz val="8"/>
      <name val="HG丸ｺﾞｼｯｸM-PRO"/>
      <family val="3"/>
      <charset val="128"/>
    </font>
    <font>
      <sz val="8"/>
      <name val="ＭＳ ゴシック"/>
      <family val="3"/>
      <charset val="128"/>
    </font>
    <font>
      <b/>
      <sz val="22"/>
      <color theme="1"/>
      <name val="HG丸ｺﾞｼｯｸM-PRO"/>
      <family val="3"/>
      <charset val="128"/>
    </font>
    <font>
      <b/>
      <sz val="14"/>
      <color theme="1"/>
      <name val="HG丸ｺﾞｼｯｸM-PRO"/>
      <family val="3"/>
      <charset val="128"/>
    </font>
    <font>
      <b/>
      <sz val="10"/>
      <name val="ＭＳ ゴシック"/>
      <family val="3"/>
      <charset val="128"/>
    </font>
    <font>
      <b/>
      <sz val="9"/>
      <name val="ＭＳ ゴシック"/>
      <family val="3"/>
      <charset val="128"/>
    </font>
    <font>
      <sz val="9"/>
      <color theme="0"/>
      <name val="ＭＳ ゴシック"/>
      <family val="3"/>
      <charset val="128"/>
    </font>
    <font>
      <b/>
      <sz val="14"/>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69">
    <border>
      <left/>
      <right/>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thin">
        <color indexed="64"/>
      </right>
      <top style="thin">
        <color indexed="64"/>
      </top>
      <bottom/>
      <diagonal/>
    </border>
    <border>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medium">
        <color indexed="64"/>
      </right>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hair">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diagonal/>
    </border>
  </borders>
  <cellStyleXfs count="1">
    <xf numFmtId="0" fontId="0" fillId="0" borderId="0"/>
  </cellStyleXfs>
  <cellXfs count="197">
    <xf numFmtId="0" fontId="0" fillId="0" borderId="0" xfId="0"/>
    <xf numFmtId="0" fontId="2" fillId="0" borderId="0" xfId="0" applyFont="1"/>
    <xf numFmtId="0" fontId="3" fillId="0" borderId="0" xfId="0" applyFont="1"/>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xf numFmtId="0" fontId="14" fillId="0" borderId="0" xfId="0" applyFont="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5" fillId="0" borderId="19" xfId="0" applyFont="1" applyBorder="1" applyAlignment="1">
      <alignment vertical="center"/>
    </xf>
    <xf numFmtId="0" fontId="9" fillId="0" borderId="14" xfId="0" applyFont="1" applyBorder="1"/>
    <xf numFmtId="0" fontId="10" fillId="0" borderId="12" xfId="0" applyFont="1" applyBorder="1" applyAlignment="1">
      <alignment horizontal="center"/>
    </xf>
    <xf numFmtId="0" fontId="11" fillId="0" borderId="12" xfId="0" applyFont="1" applyBorder="1" applyAlignment="1"/>
    <xf numFmtId="0" fontId="9" fillId="0" borderId="13" xfId="0" applyFont="1" applyBorder="1"/>
    <xf numFmtId="0" fontId="11" fillId="0" borderId="14" xfId="0" applyFont="1" applyBorder="1"/>
    <xf numFmtId="0" fontId="11" fillId="0" borderId="12" xfId="0" applyFont="1" applyBorder="1"/>
    <xf numFmtId="0" fontId="11" fillId="0" borderId="13" xfId="0" applyFont="1" applyBorder="1"/>
    <xf numFmtId="0" fontId="11" fillId="0" borderId="16" xfId="0" applyFont="1" applyBorder="1"/>
    <xf numFmtId="0" fontId="11" fillId="0" borderId="12" xfId="0" applyFont="1" applyBorder="1" applyAlignment="1">
      <alignment horizontal="right"/>
    </xf>
    <xf numFmtId="0" fontId="11" fillId="0" borderId="20" xfId="0" applyFont="1" applyBorder="1"/>
    <xf numFmtId="0" fontId="11" fillId="0" borderId="17" xfId="0" applyFont="1" applyBorder="1" applyAlignment="1">
      <alignment horizontal="center"/>
    </xf>
    <xf numFmtId="0" fontId="11" fillId="0" borderId="2" xfId="0" applyFont="1" applyBorder="1" applyAlignment="1">
      <alignment horizontal="right"/>
    </xf>
    <xf numFmtId="0" fontId="11" fillId="0" borderId="4" xfId="0" applyFont="1" applyBorder="1"/>
    <xf numFmtId="0" fontId="11" fillId="0" borderId="21" xfId="0" applyFont="1" applyBorder="1"/>
    <xf numFmtId="0" fontId="11" fillId="0" borderId="21" xfId="0" applyFont="1" applyBorder="1" applyAlignment="1">
      <alignment horizontal="right"/>
    </xf>
    <xf numFmtId="0" fontId="11" fillId="0" borderId="5" xfId="0" applyFont="1" applyBorder="1" applyAlignment="1">
      <alignment horizontal="right"/>
    </xf>
    <xf numFmtId="0" fontId="11" fillId="0" borderId="6" xfId="0" applyFont="1" applyBorder="1"/>
    <xf numFmtId="0" fontId="11" fillId="0" borderId="1" xfId="0" applyFont="1" applyBorder="1"/>
    <xf numFmtId="0" fontId="11" fillId="0" borderId="1" xfId="0" applyFont="1" applyBorder="1" applyAlignment="1">
      <alignment horizontal="right"/>
    </xf>
    <xf numFmtId="0" fontId="11" fillId="0" borderId="7" xfId="0" applyFont="1" applyBorder="1"/>
    <xf numFmtId="0" fontId="11" fillId="0" borderId="9" xfId="0" applyFont="1" applyBorder="1"/>
    <xf numFmtId="176" fontId="11" fillId="0" borderId="8" xfId="0" applyNumberFormat="1" applyFont="1" applyBorder="1"/>
    <xf numFmtId="0" fontId="11" fillId="0" borderId="8" xfId="0" applyFont="1" applyBorder="1"/>
    <xf numFmtId="176" fontId="11" fillId="0" borderId="7" xfId="0" applyNumberFormat="1" applyFont="1" applyBorder="1"/>
    <xf numFmtId="0" fontId="16" fillId="0" borderId="0" xfId="0" applyFont="1"/>
    <xf numFmtId="178" fontId="16" fillId="0" borderId="12" xfId="0" applyNumberFormat="1" applyFont="1" applyBorder="1" applyAlignment="1"/>
    <xf numFmtId="178" fontId="16" fillId="0" borderId="13" xfId="0" applyNumberFormat="1" applyFont="1" applyBorder="1" applyAlignment="1"/>
    <xf numFmtId="0" fontId="17" fillId="0" borderId="0" xfId="0" applyFont="1" applyBorder="1" applyAlignment="1">
      <alignment horizontal="center" vertical="center"/>
    </xf>
    <xf numFmtId="0" fontId="16" fillId="0" borderId="0" xfId="0" applyFont="1" applyBorder="1" applyAlignment="1">
      <alignment horizontal="right"/>
    </xf>
    <xf numFmtId="0" fontId="13" fillId="0" borderId="0" xfId="0" applyFont="1" applyAlignment="1">
      <alignment vertical="center"/>
    </xf>
    <xf numFmtId="0" fontId="0" fillId="0" borderId="0" xfId="0" applyAlignment="1">
      <alignment horizontal="center"/>
    </xf>
    <xf numFmtId="0" fontId="0" fillId="0" borderId="36" xfId="0" applyBorder="1" applyAlignment="1">
      <alignment horizontal="center"/>
    </xf>
    <xf numFmtId="0" fontId="0" fillId="0" borderId="24" xfId="0" applyBorder="1" applyAlignment="1">
      <alignment horizontal="center"/>
    </xf>
    <xf numFmtId="0" fontId="0" fillId="0" borderId="39" xfId="0" applyBorder="1" applyAlignment="1">
      <alignment horizontal="center"/>
    </xf>
    <xf numFmtId="0" fontId="0" fillId="0" borderId="43" xfId="0" applyBorder="1" applyAlignment="1">
      <alignment horizontal="center" vertical="center"/>
    </xf>
    <xf numFmtId="0" fontId="0" fillId="0" borderId="44" xfId="0" applyBorder="1"/>
    <xf numFmtId="0" fontId="0" fillId="0" borderId="34" xfId="0" applyBorder="1"/>
    <xf numFmtId="0" fontId="0" fillId="0" borderId="35" xfId="0" applyBorder="1"/>
    <xf numFmtId="0" fontId="0" fillId="0" borderId="0" xfId="0" applyBorder="1"/>
    <xf numFmtId="179" fontId="0" fillId="0" borderId="45" xfId="0" applyNumberFormat="1" applyBorder="1"/>
    <xf numFmtId="179" fontId="0" fillId="0" borderId="37" xfId="0" applyNumberFormat="1" applyBorder="1"/>
    <xf numFmtId="179" fontId="0" fillId="0" borderId="46" xfId="0" applyNumberFormat="1" applyBorder="1"/>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8" fillId="0" borderId="13" xfId="0" applyFont="1" applyBorder="1" applyAlignment="1">
      <alignment vertical="center"/>
    </xf>
    <xf numFmtId="179" fontId="0" fillId="0" borderId="50" xfId="0" applyNumberFormat="1" applyBorder="1"/>
    <xf numFmtId="179" fontId="0" fillId="0" borderId="51" xfId="0" applyNumberFormat="1" applyBorder="1"/>
    <xf numFmtId="179" fontId="0" fillId="0" borderId="52" xfId="0" applyNumberFormat="1" applyBorder="1"/>
    <xf numFmtId="0" fontId="11" fillId="0" borderId="17" xfId="0" applyFont="1" applyBorder="1" applyAlignment="1">
      <alignment horizontal="center" wrapText="1"/>
    </xf>
    <xf numFmtId="0" fontId="18" fillId="0" borderId="21" xfId="0" applyNumberFormat="1" applyFont="1" applyBorder="1" applyAlignment="1">
      <alignment horizontal="center" wrapText="1"/>
    </xf>
    <xf numFmtId="0" fontId="16" fillId="0" borderId="13" xfId="0" applyFont="1" applyBorder="1" applyAlignment="1"/>
    <xf numFmtId="0" fontId="10" fillId="0" borderId="12" xfId="0" applyFont="1" applyBorder="1" applyAlignment="1">
      <alignment horizontal="center" shrinkToFit="1"/>
    </xf>
    <xf numFmtId="0" fontId="12" fillId="0" borderId="21" xfId="0" applyNumberFormat="1" applyFont="1" applyBorder="1" applyAlignment="1">
      <alignment shrinkToFit="1"/>
    </xf>
    <xf numFmtId="0" fontId="12" fillId="0" borderId="1" xfId="0" applyNumberFormat="1" applyFont="1" applyBorder="1" applyAlignment="1">
      <alignment shrinkToFit="1"/>
    </xf>
    <xf numFmtId="0" fontId="12" fillId="0" borderId="22" xfId="0" applyNumberFormat="1" applyFont="1" applyBorder="1" applyAlignment="1">
      <alignment shrinkToFit="1"/>
    </xf>
    <xf numFmtId="0" fontId="12" fillId="0" borderId="5" xfId="0" applyNumberFormat="1" applyFont="1" applyBorder="1" applyAlignment="1">
      <alignment shrinkToFit="1"/>
    </xf>
    <xf numFmtId="0" fontId="12" fillId="0" borderId="23" xfId="0" applyNumberFormat="1" applyFont="1" applyBorder="1" applyAlignment="1">
      <alignment shrinkToFit="1"/>
    </xf>
    <xf numFmtId="0" fontId="22" fillId="0" borderId="15" xfId="0" applyFont="1" applyBorder="1" applyAlignment="1">
      <alignment horizontal="center" vertical="center" shrinkToFit="1"/>
    </xf>
    <xf numFmtId="0" fontId="23" fillId="0" borderId="14" xfId="0" applyFont="1" applyBorder="1" applyAlignment="1">
      <alignment horizontal="distributed" vertical="center" shrinkToFit="1"/>
    </xf>
    <xf numFmtId="0" fontId="23" fillId="0" borderId="11" xfId="0" applyFont="1" applyBorder="1" applyAlignment="1">
      <alignment horizontal="distributed" vertical="center" shrinkToFit="1"/>
    </xf>
    <xf numFmtId="0" fontId="23" fillId="0" borderId="17" xfId="0" applyFont="1" applyBorder="1" applyAlignment="1">
      <alignment horizontal="distributed" vertical="center" wrapText="1" shrinkToFit="1"/>
    </xf>
    <xf numFmtId="0" fontId="23" fillId="0" borderId="18" xfId="0" applyFont="1" applyBorder="1" applyAlignment="1">
      <alignment horizontal="distributed" vertical="center" shrinkToFit="1"/>
    </xf>
    <xf numFmtId="0" fontId="24" fillId="0" borderId="10" xfId="0" applyFont="1" applyBorder="1" applyAlignment="1">
      <alignment shrinkToFit="1"/>
    </xf>
    <xf numFmtId="0" fontId="24" fillId="0" borderId="11" xfId="0" applyFont="1" applyBorder="1" applyAlignment="1">
      <alignment shrinkToFit="1"/>
    </xf>
    <xf numFmtId="0" fontId="18" fillId="0" borderId="17" xfId="0" applyFont="1" applyBorder="1" applyAlignment="1">
      <alignment shrinkToFit="1"/>
    </xf>
    <xf numFmtId="0" fontId="18" fillId="0" borderId="0" xfId="0" applyFont="1" applyAlignment="1">
      <alignment shrinkToFit="1"/>
    </xf>
    <xf numFmtId="0" fontId="25" fillId="0" borderId="0" xfId="0" applyFont="1" applyAlignment="1">
      <alignment shrinkToFit="1"/>
    </xf>
    <xf numFmtId="0" fontId="15" fillId="0" borderId="33" xfId="0" applyFont="1" applyBorder="1" applyAlignment="1">
      <alignment horizontal="center" vertical="center"/>
    </xf>
    <xf numFmtId="0" fontId="15" fillId="0" borderId="17" xfId="0" applyFont="1" applyBorder="1" applyAlignment="1">
      <alignment horizontal="center" vertical="center"/>
    </xf>
    <xf numFmtId="0" fontId="15" fillId="0" borderId="25" xfId="0" applyFont="1" applyBorder="1" applyAlignment="1">
      <alignment horizontal="center" vertical="center"/>
    </xf>
    <xf numFmtId="0" fontId="23" fillId="0" borderId="10" xfId="0" applyFont="1" applyBorder="1" applyAlignment="1">
      <alignment horizontal="distributed" vertical="center" shrinkToFit="1"/>
    </xf>
    <xf numFmtId="0" fontId="23" fillId="0" borderId="17" xfId="0" applyFont="1" applyBorder="1" applyAlignment="1">
      <alignment horizontal="distributed" vertical="center" shrinkToFit="1"/>
    </xf>
    <xf numFmtId="0" fontId="11" fillId="0" borderId="22" xfId="0" applyFont="1" applyBorder="1" applyAlignment="1">
      <alignment horizontal="right"/>
    </xf>
    <xf numFmtId="0" fontId="11" fillId="0" borderId="56" xfId="0" applyFont="1" applyBorder="1"/>
    <xf numFmtId="0" fontId="11" fillId="0" borderId="17" xfId="0" applyFont="1" applyBorder="1" applyAlignment="1">
      <alignment horizontal="center"/>
    </xf>
    <xf numFmtId="0" fontId="15" fillId="0" borderId="17"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1" fillId="0" borderId="3" xfId="0" applyFont="1" applyBorder="1" applyAlignment="1"/>
    <xf numFmtId="0" fontId="11" fillId="0" borderId="3" xfId="0" applyFont="1" applyBorder="1" applyAlignment="1">
      <alignment horizontal="right"/>
    </xf>
    <xf numFmtId="0" fontId="11" fillId="0" borderId="3" xfId="0" applyFont="1" applyBorder="1" applyAlignment="1">
      <alignment horizontal="left"/>
    </xf>
    <xf numFmtId="0" fontId="11" fillId="0" borderId="3" xfId="0" applyFont="1" applyBorder="1" applyAlignment="1">
      <alignment horizontal="right" wrapText="1"/>
    </xf>
    <xf numFmtId="177" fontId="11" fillId="0" borderId="4" xfId="0" applyNumberFormat="1" applyFont="1" applyBorder="1" applyAlignment="1">
      <alignment horizontal="left"/>
    </xf>
    <xf numFmtId="179" fontId="24" fillId="0" borderId="3" xfId="0" applyNumberFormat="1" applyFont="1" applyBorder="1" applyAlignment="1">
      <alignment horizontal="center"/>
    </xf>
    <xf numFmtId="14" fontId="3" fillId="0" borderId="0" xfId="0" applyNumberFormat="1" applyFont="1" applyAlignment="1"/>
    <xf numFmtId="0" fontId="3" fillId="0" borderId="0" xfId="0" applyFont="1" applyAlignment="1"/>
    <xf numFmtId="0" fontId="30" fillId="0" borderId="0" xfId="0" applyFont="1"/>
    <xf numFmtId="0" fontId="24" fillId="0" borderId="3" xfId="0" applyNumberFormat="1" applyFont="1" applyBorder="1" applyAlignment="1">
      <alignment horizontal="center"/>
    </xf>
    <xf numFmtId="0" fontId="24" fillId="0" borderId="3" xfId="0" applyFont="1" applyBorder="1" applyAlignment="1">
      <alignment horizontal="right"/>
    </xf>
    <xf numFmtId="0" fontId="3" fillId="0" borderId="0" xfId="0" applyFont="1" applyFill="1"/>
    <xf numFmtId="0" fontId="3" fillId="2" borderId="14" xfId="0" applyFont="1" applyFill="1" applyBorder="1"/>
    <xf numFmtId="0" fontId="3" fillId="2" borderId="13" xfId="0" applyFont="1" applyFill="1" applyBorder="1"/>
    <xf numFmtId="179" fontId="10" fillId="0" borderId="12" xfId="0" applyNumberFormat="1" applyFont="1" applyBorder="1" applyAlignment="1">
      <alignment horizontal="center" shrinkToFit="1"/>
    </xf>
    <xf numFmtId="0" fontId="31" fillId="0" borderId="0" xfId="0" applyFont="1" applyAlignment="1">
      <alignment horizontal="left"/>
    </xf>
    <xf numFmtId="178" fontId="6" fillId="0" borderId="66" xfId="0" applyNumberFormat="1"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178" fontId="6" fillId="0" borderId="63" xfId="0" applyNumberFormat="1"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178" fontId="20" fillId="0" borderId="14" xfId="0" applyNumberFormat="1" applyFont="1" applyBorder="1" applyAlignment="1">
      <alignment horizontal="right"/>
    </xf>
    <xf numFmtId="0" fontId="20" fillId="0" borderId="12" xfId="0" applyFont="1" applyBorder="1" applyAlignment="1">
      <alignment horizontal="right"/>
    </xf>
    <xf numFmtId="178" fontId="21" fillId="0" borderId="14" xfId="0" applyNumberFormat="1" applyFont="1" applyBorder="1" applyAlignment="1">
      <alignment horizontal="right"/>
    </xf>
    <xf numFmtId="0" fontId="21" fillId="0" borderId="12" xfId="0" applyFont="1" applyBorder="1" applyAlignment="1">
      <alignment horizontal="right"/>
    </xf>
    <xf numFmtId="178" fontId="19" fillId="0" borderId="17" xfId="0" applyNumberFormat="1" applyFont="1" applyBorder="1" applyAlignment="1">
      <alignment horizontal="center"/>
    </xf>
    <xf numFmtId="178" fontId="19" fillId="0" borderId="14" xfId="0" applyNumberFormat="1" applyFont="1" applyBorder="1" applyAlignment="1">
      <alignment horizontal="center"/>
    </xf>
    <xf numFmtId="0" fontId="9" fillId="0" borderId="14" xfId="0" applyFont="1" applyBorder="1" applyAlignment="1">
      <alignment horizontal="center"/>
    </xf>
    <xf numFmtId="0" fontId="9" fillId="0" borderId="12" xfId="0" applyFont="1" applyBorder="1" applyAlignment="1">
      <alignment horizontal="center"/>
    </xf>
    <xf numFmtId="0" fontId="16" fillId="0" borderId="8" xfId="0" applyNumberFormat="1" applyFont="1" applyBorder="1" applyAlignment="1">
      <alignment horizontal="center"/>
    </xf>
    <xf numFmtId="0" fontId="11" fillId="0" borderId="1" xfId="0" applyFont="1" applyBorder="1" applyAlignment="1">
      <alignment shrinkToFit="1"/>
    </xf>
    <xf numFmtId="0" fontId="11" fillId="0" borderId="14" xfId="0" applyFont="1" applyBorder="1" applyAlignment="1">
      <alignment horizontal="center"/>
    </xf>
    <xf numFmtId="0" fontId="11" fillId="0" borderId="12" xfId="0" applyFont="1" applyBorder="1" applyAlignment="1">
      <alignment horizontal="center"/>
    </xf>
    <xf numFmtId="0" fontId="11" fillId="0" borderId="37" xfId="0" applyFont="1" applyBorder="1" applyAlignment="1">
      <alignment horizontal="center"/>
    </xf>
    <xf numFmtId="0" fontId="11" fillId="0" borderId="38" xfId="0" applyFont="1" applyBorder="1" applyAlignment="1">
      <alignment horizontal="center"/>
    </xf>
    <xf numFmtId="177" fontId="11" fillId="0" borderId="17" xfId="0" applyNumberFormat="1" applyFont="1" applyBorder="1" applyAlignment="1">
      <alignment horizont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14" fontId="3" fillId="2" borderId="14" xfId="0" applyNumberFormat="1"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17" xfId="0" applyFont="1" applyBorder="1" applyAlignment="1">
      <alignment horizontal="center" vertical="center"/>
    </xf>
    <xf numFmtId="0" fontId="28" fillId="0" borderId="17" xfId="0" applyFont="1" applyBorder="1" applyAlignment="1">
      <alignment horizontal="center" vertical="center"/>
    </xf>
    <xf numFmtId="180" fontId="2" fillId="2" borderId="17" xfId="0" applyNumberFormat="1" applyFont="1" applyFill="1" applyBorder="1" applyAlignment="1" applyProtection="1">
      <alignment horizontal="center" vertical="center"/>
      <protection locked="0"/>
    </xf>
    <xf numFmtId="0" fontId="11" fillId="0" borderId="8" xfId="0" applyFont="1" applyBorder="1" applyAlignment="1">
      <alignment horizontal="center"/>
    </xf>
    <xf numFmtId="0" fontId="7" fillId="0" borderId="0" xfId="0" applyFont="1" applyBorder="1" applyAlignment="1">
      <alignment horizontal="center" vertical="center"/>
    </xf>
    <xf numFmtId="0" fontId="17" fillId="0" borderId="14"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6" fillId="0" borderId="17" xfId="0" applyFont="1" applyBorder="1" applyAlignment="1">
      <alignment horizontal="center"/>
    </xf>
    <xf numFmtId="0" fontId="11" fillId="0" borderId="3" xfId="0" applyFont="1" applyBorder="1" applyAlignment="1">
      <alignment shrinkToFit="1"/>
    </xf>
    <xf numFmtId="0" fontId="11" fillId="0" borderId="17" xfId="0" applyFont="1" applyBorder="1" applyAlignment="1">
      <alignment horizontal="center"/>
    </xf>
    <xf numFmtId="0" fontId="8" fillId="2" borderId="12" xfId="0" applyFont="1" applyFill="1" applyBorder="1" applyAlignment="1" applyProtection="1">
      <alignment horizontal="center" vertical="center"/>
      <protection locked="0"/>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11" fillId="0" borderId="13" xfId="0" applyFont="1" applyBorder="1" applyAlignment="1">
      <alignment horizontal="center"/>
    </xf>
    <xf numFmtId="0" fontId="3" fillId="0" borderId="0" xfId="0" applyFont="1" applyAlignment="1">
      <alignment horizontal="center" vertical="center"/>
    </xf>
    <xf numFmtId="0" fontId="15" fillId="0" borderId="36" xfId="0" applyFont="1" applyBorder="1" applyAlignment="1">
      <alignment horizontal="center" vertical="center"/>
    </xf>
    <xf numFmtId="0" fontId="15" fillId="0" borderId="17"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178" fontId="17" fillId="0" borderId="33" xfId="0" applyNumberFormat="1" applyFont="1" applyBorder="1" applyAlignment="1">
      <alignment horizontal="center" vertical="center"/>
    </xf>
    <xf numFmtId="0" fontId="17" fillId="0" borderId="33" xfId="0" applyFont="1" applyBorder="1" applyAlignment="1">
      <alignment horizontal="center" vertical="center"/>
    </xf>
    <xf numFmtId="0" fontId="17" fillId="0" borderId="61" xfId="0" applyFont="1" applyBorder="1" applyAlignment="1">
      <alignment horizontal="center" vertical="center"/>
    </xf>
    <xf numFmtId="0" fontId="15" fillId="0" borderId="27" xfId="0" applyFont="1" applyBorder="1" applyAlignment="1">
      <alignment horizontal="center" vertical="center"/>
    </xf>
    <xf numFmtId="0" fontId="15" fillId="0" borderId="31" xfId="0" applyFont="1" applyBorder="1" applyAlignment="1">
      <alignment horizontal="center" vertical="center"/>
    </xf>
    <xf numFmtId="0" fontId="15" fillId="0" borderId="12" xfId="0" applyFont="1" applyBorder="1" applyAlignment="1">
      <alignment horizontal="center" vertical="center"/>
    </xf>
    <xf numFmtId="0" fontId="15" fillId="0" borderId="34" xfId="0" applyFont="1" applyBorder="1" applyAlignment="1">
      <alignment horizontal="center" vertical="center"/>
    </xf>
    <xf numFmtId="0" fontId="15" fillId="0" borderId="30" xfId="0" applyFont="1" applyBorder="1" applyAlignment="1">
      <alignment horizontal="center" vertical="center"/>
    </xf>
    <xf numFmtId="0" fontId="15" fillId="0" borderId="35" xfId="0" applyFont="1" applyBorder="1" applyAlignment="1">
      <alignment horizontal="center" vertical="center"/>
    </xf>
    <xf numFmtId="0" fontId="15" fillId="0" borderId="14" xfId="0" applyFont="1" applyBorder="1" applyAlignment="1">
      <alignment horizontal="center" vertical="center"/>
    </xf>
    <xf numFmtId="0" fontId="15" fillId="0" borderId="57" xfId="0" applyFont="1" applyBorder="1" applyAlignment="1">
      <alignment horizontal="center" vertical="center"/>
    </xf>
    <xf numFmtId="0" fontId="3" fillId="0" borderId="0" xfId="0" applyFont="1" applyAlignment="1">
      <alignment horizontal="left" vertical="top" wrapText="1"/>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58" xfId="0" applyFont="1" applyBorder="1" applyAlignment="1">
      <alignment horizontal="center" vertical="center"/>
    </xf>
    <xf numFmtId="0" fontId="15" fillId="0" borderId="26" xfId="0" applyFont="1" applyBorder="1" applyAlignment="1">
      <alignment horizontal="center" vertical="center"/>
    </xf>
    <xf numFmtId="0" fontId="15" fillId="0" borderId="59" xfId="0" applyFont="1" applyBorder="1" applyAlignment="1">
      <alignment horizontal="center" vertical="center"/>
    </xf>
    <xf numFmtId="0" fontId="15" fillId="0" borderId="28" xfId="0" applyFont="1" applyBorder="1" applyAlignment="1">
      <alignment horizontal="center" vertical="center"/>
    </xf>
    <xf numFmtId="0" fontId="15" fillId="0" borderId="13" xfId="0" applyFont="1" applyBorder="1" applyAlignment="1">
      <alignment horizontal="center" vertical="center"/>
    </xf>
    <xf numFmtId="0" fontId="15" fillId="0" borderId="29" xfId="0" applyFont="1" applyBorder="1" applyAlignment="1">
      <alignment horizontal="center" vertical="center"/>
    </xf>
    <xf numFmtId="0" fontId="15" fillId="0" borderId="60" xfId="0" applyFont="1" applyBorder="1" applyAlignment="1">
      <alignment horizontal="center" vertical="center"/>
    </xf>
    <xf numFmtId="0" fontId="6" fillId="0" borderId="0" xfId="0" applyFont="1" applyBorder="1" applyAlignment="1">
      <alignment horizontal="left"/>
    </xf>
    <xf numFmtId="0" fontId="27" fillId="0" borderId="17" xfId="0" applyFont="1" applyBorder="1" applyAlignment="1">
      <alignment horizontal="center" vertical="center"/>
    </xf>
    <xf numFmtId="0" fontId="27" fillId="0" borderId="14" xfId="0" applyFont="1" applyBorder="1" applyAlignment="1">
      <alignment horizontal="center" vertical="center"/>
    </xf>
    <xf numFmtId="178" fontId="26" fillId="0" borderId="53" xfId="0" applyNumberFormat="1" applyFont="1" applyBorder="1" applyAlignment="1">
      <alignment horizontal="center" vertical="center"/>
    </xf>
    <xf numFmtId="0" fontId="26" fillId="0" borderId="54" xfId="0" applyFont="1" applyBorder="1" applyAlignment="1">
      <alignment horizontal="center" vertical="center"/>
    </xf>
    <xf numFmtId="0" fontId="26" fillId="0" borderId="55" xfId="0" applyFont="1" applyBorder="1" applyAlignment="1">
      <alignment horizontal="center" vertical="center"/>
    </xf>
    <xf numFmtId="0" fontId="11" fillId="0" borderId="3" xfId="0" applyFont="1" applyBorder="1" applyAlignment="1">
      <alignment horizontal="center"/>
    </xf>
    <xf numFmtId="178" fontId="16" fillId="0" borderId="17" xfId="0" applyNumberFormat="1" applyFont="1" applyBorder="1" applyAlignment="1">
      <alignment horizontal="center"/>
    </xf>
    <xf numFmtId="178" fontId="16" fillId="0" borderId="14" xfId="0" applyNumberFormat="1" applyFont="1" applyBorder="1" applyAlignment="1">
      <alignment horizontal="center"/>
    </xf>
    <xf numFmtId="0" fontId="11" fillId="0" borderId="21" xfId="0" applyFont="1" applyBorder="1" applyAlignment="1">
      <alignment shrinkToFit="1"/>
    </xf>
    <xf numFmtId="0" fontId="3" fillId="0" borderId="0" xfId="0" applyFont="1" applyBorder="1" applyAlignment="1">
      <alignment horizontal="left" vertical="top" wrapText="1"/>
    </xf>
    <xf numFmtId="0" fontId="2" fillId="2" borderId="17"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protection locked="0"/>
    </xf>
    <xf numFmtId="0" fontId="9" fillId="2" borderId="12" xfId="0" applyFont="1" applyFill="1" applyBorder="1" applyAlignment="1" applyProtection="1">
      <alignment horizontal="center"/>
      <protection locked="0"/>
    </xf>
    <xf numFmtId="0" fontId="28" fillId="0" borderId="20" xfId="0" applyFont="1" applyFill="1" applyBorder="1" applyAlignment="1">
      <alignment horizontal="center" vertical="center"/>
    </xf>
    <xf numFmtId="0" fontId="28" fillId="0" borderId="68" xfId="0" applyFont="1" applyFill="1" applyBorder="1" applyAlignment="1">
      <alignment horizontal="center" vertical="center"/>
    </xf>
    <xf numFmtId="179" fontId="2" fillId="0" borderId="20" xfId="0" applyNumberFormat="1" applyFont="1" applyFill="1" applyBorder="1" applyAlignment="1">
      <alignment horizontal="center" vertical="center"/>
    </xf>
    <xf numFmtId="179" fontId="2" fillId="0" borderId="68" xfId="0" applyNumberFormat="1" applyFont="1" applyFill="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tabSelected="1" topLeftCell="C1" zoomScaleNormal="100" workbookViewId="0">
      <selection activeCell="R10" sqref="R10"/>
    </sheetView>
  </sheetViews>
  <sheetFormatPr defaultRowHeight="39.950000000000003" customHeight="1"/>
  <cols>
    <col min="1" max="1" width="7.375" style="77" customWidth="1"/>
    <col min="2" max="2" width="2.25" style="2" customWidth="1"/>
    <col min="3" max="3" width="7.875" style="2" customWidth="1"/>
    <col min="4" max="4" width="4.875" style="2" customWidth="1"/>
    <col min="5" max="5" width="1.875" style="2" customWidth="1"/>
    <col min="6" max="6" width="6.875" style="2" customWidth="1"/>
    <col min="7" max="7" width="3.75" style="2" customWidth="1"/>
    <col min="8" max="8" width="2.5" style="2" customWidth="1"/>
    <col min="9" max="9" width="4.5" style="2" customWidth="1"/>
    <col min="10" max="10" width="5.625" style="2" customWidth="1"/>
    <col min="11" max="11" width="2.25" style="2" bestFit="1" customWidth="1"/>
    <col min="12" max="12" width="8" style="2" customWidth="1"/>
    <col min="13" max="13" width="3" style="2" bestFit="1" customWidth="1"/>
    <col min="14" max="14" width="7.25" style="2" customWidth="1"/>
    <col min="15" max="15" width="3.75" style="2" customWidth="1"/>
    <col min="16" max="16" width="3" style="2" bestFit="1" customWidth="1"/>
    <col min="17" max="17" width="4.625" style="2" customWidth="1"/>
    <col min="18" max="18" width="5.75" style="2" customWidth="1"/>
    <col min="19" max="19" width="2.25" style="2" bestFit="1" customWidth="1"/>
    <col min="20" max="20" width="9" style="2" customWidth="1"/>
    <col min="21" max="21" width="3" style="2" bestFit="1" customWidth="1"/>
    <col min="22" max="22" width="4.625" style="2" customWidth="1"/>
    <col min="23" max="25" width="4.5" style="2" customWidth="1"/>
    <col min="26" max="26" width="7.125" style="2" customWidth="1"/>
    <col min="27" max="28" width="4.5" style="2" customWidth="1"/>
    <col min="29" max="30" width="2.5" style="2" customWidth="1"/>
    <col min="31" max="34" width="4.5" style="2" customWidth="1"/>
    <col min="35" max="35" width="6.25" style="2" customWidth="1"/>
    <col min="36" max="37" width="4.5" style="2" customWidth="1"/>
    <col min="38" max="16384" width="9" style="2"/>
  </cols>
  <sheetData>
    <row r="1" spans="1:37" ht="15.75" customHeight="1"/>
    <row r="2" spans="1:37" ht="31.5" customHeight="1">
      <c r="A2" s="139" t="s">
        <v>9</v>
      </c>
      <c r="B2" s="139"/>
      <c r="C2" s="139"/>
      <c r="D2" s="139"/>
      <c r="E2" s="139"/>
      <c r="F2" s="139"/>
      <c r="G2" s="139"/>
      <c r="H2" s="139"/>
      <c r="I2" s="139"/>
      <c r="J2" s="139"/>
      <c r="K2" s="139"/>
      <c r="L2" s="139"/>
      <c r="M2" s="139"/>
      <c r="N2" s="139"/>
      <c r="O2" s="139"/>
      <c r="P2" s="139"/>
      <c r="Q2" s="139"/>
      <c r="R2" s="139"/>
      <c r="S2" s="139"/>
      <c r="T2" s="139"/>
      <c r="U2" s="139"/>
    </row>
    <row r="3" spans="1:37" ht="21.75" customHeight="1">
      <c r="A3" s="68"/>
      <c r="B3" s="3"/>
      <c r="C3" s="3"/>
      <c r="D3" s="3"/>
      <c r="E3" s="3"/>
      <c r="F3" s="3"/>
      <c r="G3" s="3"/>
      <c r="H3" s="3"/>
      <c r="I3" s="3"/>
      <c r="J3" s="3"/>
      <c r="K3" s="3"/>
      <c r="L3" s="3"/>
      <c r="M3" s="3"/>
      <c r="N3" s="3"/>
      <c r="O3" s="3"/>
      <c r="P3" s="3"/>
      <c r="Q3" s="3"/>
      <c r="R3" s="3"/>
      <c r="S3" s="3"/>
      <c r="T3" s="3"/>
      <c r="U3" s="3"/>
      <c r="W3" s="135" t="s">
        <v>83</v>
      </c>
      <c r="X3" s="135"/>
      <c r="Y3" s="132" t="s">
        <v>84</v>
      </c>
      <c r="Z3" s="133"/>
      <c r="AA3" s="95"/>
      <c r="AB3" s="96"/>
      <c r="AJ3" s="97" t="s">
        <v>84</v>
      </c>
    </row>
    <row r="4" spans="1:37" ht="21.75" customHeight="1">
      <c r="A4" s="69" t="s">
        <v>10</v>
      </c>
      <c r="B4" s="10"/>
      <c r="C4" s="11">
        <f>J4+R4</f>
        <v>2</v>
      </c>
      <c r="D4" s="12" t="s">
        <v>8</v>
      </c>
      <c r="E4" s="13"/>
      <c r="F4" s="147" t="s">
        <v>11</v>
      </c>
      <c r="G4" s="148"/>
      <c r="H4" s="148"/>
      <c r="I4" s="148"/>
      <c r="J4" s="146">
        <v>1</v>
      </c>
      <c r="K4" s="146"/>
      <c r="L4" s="146"/>
      <c r="M4" s="55" t="s">
        <v>61</v>
      </c>
      <c r="N4" s="147" t="s">
        <v>12</v>
      </c>
      <c r="O4" s="148"/>
      <c r="P4" s="148"/>
      <c r="Q4" s="148"/>
      <c r="R4" s="146">
        <v>1</v>
      </c>
      <c r="S4" s="146"/>
      <c r="T4" s="146"/>
      <c r="U4" s="55" t="s">
        <v>61</v>
      </c>
      <c r="W4" s="134" t="s">
        <v>80</v>
      </c>
      <c r="X4" s="135"/>
      <c r="Y4" s="137">
        <v>13</v>
      </c>
      <c r="Z4" s="137"/>
      <c r="AA4" s="2" t="s">
        <v>82</v>
      </c>
      <c r="AJ4" s="97" t="s">
        <v>85</v>
      </c>
    </row>
    <row r="5" spans="1:37" ht="22.5" customHeight="1">
      <c r="A5" s="70" t="s">
        <v>14</v>
      </c>
      <c r="B5" s="14"/>
      <c r="C5" s="103">
        <f>Y5</f>
        <v>3</v>
      </c>
      <c r="D5" s="15" t="s">
        <v>15</v>
      </c>
      <c r="E5" s="16"/>
      <c r="F5" s="119">
        <f>IF(Y3="下水のみ",0,IF(AND(J4&gt;0,R4&gt;0),ROUNDDOWN(C5/2,0),IF(AND(J4&gt;0,R4=0),C5,0)))</f>
        <v>1</v>
      </c>
      <c r="G5" s="120"/>
      <c r="H5" s="120"/>
      <c r="I5" s="120"/>
      <c r="J5" s="120"/>
      <c r="K5" s="120"/>
      <c r="L5" s="120"/>
      <c r="M5" s="17" t="s">
        <v>16</v>
      </c>
      <c r="N5" s="119">
        <f>IF(Y3="下水のみ",0,IF(F5=C5,0,C5-F5))</f>
        <v>2</v>
      </c>
      <c r="O5" s="120"/>
      <c r="P5" s="120"/>
      <c r="Q5" s="120"/>
      <c r="R5" s="120"/>
      <c r="S5" s="120"/>
      <c r="T5" s="120"/>
      <c r="U5" s="17" t="s">
        <v>16</v>
      </c>
      <c r="W5" s="136" t="s">
        <v>14</v>
      </c>
      <c r="X5" s="136"/>
      <c r="Y5" s="137">
        <v>3</v>
      </c>
      <c r="Z5" s="137"/>
      <c r="AA5" s="2" t="s">
        <v>81</v>
      </c>
      <c r="AB5" s="101"/>
      <c r="AC5" s="102"/>
      <c r="AD5" s="150" t="s">
        <v>63</v>
      </c>
      <c r="AE5" s="150"/>
      <c r="AJ5" s="97" t="s">
        <v>86</v>
      </c>
    </row>
    <row r="6" spans="1:37" ht="22.5" customHeight="1">
      <c r="A6" s="71" t="s">
        <v>40</v>
      </c>
      <c r="B6" s="18" t="s">
        <v>17</v>
      </c>
      <c r="C6" s="11">
        <f>Y4</f>
        <v>13</v>
      </c>
      <c r="D6" s="15" t="s">
        <v>18</v>
      </c>
      <c r="E6" s="15"/>
      <c r="F6" s="119">
        <f>IF(Y3="下水のみ",0,J4*VLOOKUP(C6,基本料金!B4:F10,5))</f>
        <v>990.00000000000011</v>
      </c>
      <c r="G6" s="120"/>
      <c r="H6" s="120"/>
      <c r="I6" s="120"/>
      <c r="J6" s="120"/>
      <c r="K6" s="120"/>
      <c r="L6" s="120"/>
      <c r="M6" s="19" t="s">
        <v>0</v>
      </c>
      <c r="N6" s="119">
        <f>IF(Y3="下水のみ",0,R4*VLOOKUP(C6,基本料金!B4:F10,5))</f>
        <v>990.00000000000011</v>
      </c>
      <c r="O6" s="120"/>
      <c r="P6" s="120"/>
      <c r="Q6" s="120"/>
      <c r="R6" s="120"/>
      <c r="S6" s="120"/>
      <c r="T6" s="120"/>
      <c r="U6" s="19" t="s">
        <v>0</v>
      </c>
      <c r="W6" s="166" t="s">
        <v>87</v>
      </c>
      <c r="X6" s="166"/>
      <c r="Y6" s="166"/>
      <c r="Z6" s="166"/>
      <c r="AA6" s="166"/>
      <c r="AB6" s="166"/>
      <c r="AC6" s="166"/>
      <c r="AD6" s="166"/>
      <c r="AE6" s="166"/>
      <c r="AF6" s="166"/>
      <c r="AG6" s="166"/>
      <c r="AH6" s="166"/>
      <c r="AI6" s="166"/>
      <c r="AJ6" s="166"/>
      <c r="AK6" s="166"/>
    </row>
    <row r="7" spans="1:37" ht="22.5" customHeight="1">
      <c r="A7" s="72"/>
      <c r="B7" s="123"/>
      <c r="C7" s="124"/>
      <c r="D7" s="124"/>
      <c r="E7" s="124"/>
      <c r="F7" s="125" t="s">
        <v>41</v>
      </c>
      <c r="G7" s="126"/>
      <c r="H7" s="20"/>
      <c r="I7" s="59" t="s">
        <v>62</v>
      </c>
      <c r="J7" s="123" t="s">
        <v>91</v>
      </c>
      <c r="K7" s="149"/>
      <c r="L7" s="127" t="s">
        <v>42</v>
      </c>
      <c r="M7" s="127"/>
      <c r="N7" s="145" t="s">
        <v>41</v>
      </c>
      <c r="O7" s="145"/>
      <c r="P7" s="20"/>
      <c r="Q7" s="59" t="s">
        <v>62</v>
      </c>
      <c r="R7" s="123" t="s">
        <v>91</v>
      </c>
      <c r="S7" s="149"/>
      <c r="T7" s="127" t="s">
        <v>42</v>
      </c>
      <c r="U7" s="127"/>
      <c r="V7" s="5"/>
      <c r="W7" s="176" t="s">
        <v>66</v>
      </c>
      <c r="X7" s="176"/>
      <c r="Y7" s="176"/>
      <c r="Z7" s="176"/>
      <c r="AA7" s="176"/>
      <c r="AB7" s="176"/>
      <c r="AC7" s="176"/>
      <c r="AD7" s="176"/>
      <c r="AE7" s="4"/>
      <c r="AF7" s="4"/>
      <c r="AG7" s="4"/>
      <c r="AH7" s="4"/>
      <c r="AI7" s="4"/>
      <c r="AJ7" s="4"/>
      <c r="AK7" s="4"/>
    </row>
    <row r="8" spans="1:37" ht="22.5" customHeight="1">
      <c r="A8" s="72" t="s">
        <v>13</v>
      </c>
      <c r="B8" s="21" t="s">
        <v>19</v>
      </c>
      <c r="C8" s="144" t="s">
        <v>20</v>
      </c>
      <c r="D8" s="144"/>
      <c r="E8" s="22" t="s">
        <v>21</v>
      </c>
      <c r="F8" s="63">
        <f>IF(F5&gt;12,12,F5)</f>
        <v>1</v>
      </c>
      <c r="G8" s="23" t="s">
        <v>16</v>
      </c>
      <c r="H8" s="23" t="s">
        <v>22</v>
      </c>
      <c r="I8" s="24">
        <v>50</v>
      </c>
      <c r="J8" s="24">
        <v>1.1000000000000001</v>
      </c>
      <c r="K8" s="23" t="s">
        <v>23</v>
      </c>
      <c r="L8" s="60">
        <f>F8*I8*J8</f>
        <v>55.000000000000007</v>
      </c>
      <c r="M8" s="23" t="s">
        <v>0</v>
      </c>
      <c r="N8" s="65">
        <f>IF(N5&gt;12,12,N5)</f>
        <v>2</v>
      </c>
      <c r="O8" s="23" t="s">
        <v>24</v>
      </c>
      <c r="P8" s="23" t="s">
        <v>25</v>
      </c>
      <c r="Q8" s="24">
        <v>50</v>
      </c>
      <c r="R8" s="24">
        <v>1.1000000000000001</v>
      </c>
      <c r="S8" s="23" t="s">
        <v>5</v>
      </c>
      <c r="T8" s="60">
        <f>N8*Q8*R8</f>
        <v>110.00000000000001</v>
      </c>
      <c r="U8" s="22" t="s">
        <v>0</v>
      </c>
      <c r="V8" s="5"/>
      <c r="W8" s="6" t="s">
        <v>43</v>
      </c>
      <c r="X8" s="7"/>
      <c r="Y8" s="7"/>
      <c r="Z8" s="7"/>
      <c r="AA8" s="7"/>
      <c r="AB8" s="7"/>
      <c r="AC8" s="7"/>
      <c r="AD8" s="4"/>
      <c r="AE8" s="6" t="s">
        <v>48</v>
      </c>
      <c r="AF8" s="6"/>
      <c r="AG8" s="7"/>
      <c r="AH8" s="7"/>
      <c r="AI8" s="7"/>
      <c r="AJ8" s="7"/>
      <c r="AK8" s="7"/>
    </row>
    <row r="9" spans="1:37" ht="22.5" customHeight="1" thickBot="1">
      <c r="A9" s="73"/>
      <c r="B9" s="25" t="s">
        <v>26</v>
      </c>
      <c r="C9" s="122" t="s">
        <v>27</v>
      </c>
      <c r="D9" s="122"/>
      <c r="E9" s="26" t="s">
        <v>21</v>
      </c>
      <c r="F9" s="64">
        <f>IF(F5&gt;20,8,IF(F5&gt;12,F5-12,0))</f>
        <v>0</v>
      </c>
      <c r="G9" s="27" t="s">
        <v>16</v>
      </c>
      <c r="H9" s="27" t="s">
        <v>22</v>
      </c>
      <c r="I9" s="28">
        <v>90</v>
      </c>
      <c r="J9" s="28">
        <v>1.1000000000000001</v>
      </c>
      <c r="K9" s="27" t="s">
        <v>5</v>
      </c>
      <c r="L9" s="60">
        <f>F9*I9*J9</f>
        <v>0</v>
      </c>
      <c r="M9" s="27" t="s">
        <v>0</v>
      </c>
      <c r="N9" s="66">
        <f>IF(N5&gt;20,8,IF(N5&gt;12,N5-12,0))</f>
        <v>0</v>
      </c>
      <c r="O9" s="27" t="s">
        <v>28</v>
      </c>
      <c r="P9" s="27" t="s">
        <v>29</v>
      </c>
      <c r="Q9" s="28">
        <v>90</v>
      </c>
      <c r="R9" s="28">
        <v>1.1000000000000001</v>
      </c>
      <c r="S9" s="27" t="s">
        <v>5</v>
      </c>
      <c r="T9" s="60">
        <f>N9*Q9*R9</f>
        <v>0</v>
      </c>
      <c r="U9" s="26" t="s">
        <v>0</v>
      </c>
      <c r="V9" s="5"/>
      <c r="W9" s="7" t="s">
        <v>44</v>
      </c>
      <c r="X9" s="7"/>
      <c r="Y9" s="7"/>
      <c r="Z9" s="7"/>
      <c r="AA9" s="7"/>
      <c r="AB9" s="7"/>
      <c r="AC9" s="8"/>
      <c r="AD9" s="4"/>
      <c r="AE9" s="7" t="s">
        <v>49</v>
      </c>
      <c r="AF9" s="7"/>
      <c r="AG9" s="7"/>
      <c r="AH9" s="7"/>
      <c r="AI9" s="7"/>
      <c r="AJ9" s="7"/>
      <c r="AK9" s="7"/>
    </row>
    <row r="10" spans="1:37" ht="22.5" customHeight="1">
      <c r="A10" s="73"/>
      <c r="B10" s="25" t="s">
        <v>26</v>
      </c>
      <c r="C10" s="122" t="s">
        <v>30</v>
      </c>
      <c r="D10" s="122"/>
      <c r="E10" s="26" t="s">
        <v>21</v>
      </c>
      <c r="F10" s="64">
        <f>IF(F5&gt;50,30,IF(F5&gt;20,F5-20,0))</f>
        <v>0</v>
      </c>
      <c r="G10" s="27" t="s">
        <v>16</v>
      </c>
      <c r="H10" s="27" t="s">
        <v>22</v>
      </c>
      <c r="I10" s="28">
        <v>130</v>
      </c>
      <c r="J10" s="28">
        <v>1.1000000000000001</v>
      </c>
      <c r="K10" s="27" t="s">
        <v>31</v>
      </c>
      <c r="L10" s="60">
        <f t="shared" ref="L10:L13" si="0">F10*I10*J10</f>
        <v>0</v>
      </c>
      <c r="M10" s="27" t="s">
        <v>0</v>
      </c>
      <c r="N10" s="66">
        <f>IF(N5&gt;50,30,IF(N5&gt;20,N5-20,0))</f>
        <v>0</v>
      </c>
      <c r="O10" s="27" t="s">
        <v>28</v>
      </c>
      <c r="P10" s="27" t="s">
        <v>29</v>
      </c>
      <c r="Q10" s="28">
        <v>130</v>
      </c>
      <c r="R10" s="28">
        <v>1.1000000000000001</v>
      </c>
      <c r="S10" s="27" t="s">
        <v>32</v>
      </c>
      <c r="T10" s="60">
        <f t="shared" ref="T10:T13" si="1">N10*Q10*R10</f>
        <v>0</v>
      </c>
      <c r="U10" s="26" t="s">
        <v>0</v>
      </c>
      <c r="W10" s="170" t="s">
        <v>45</v>
      </c>
      <c r="X10" s="158"/>
      <c r="Y10" s="171"/>
      <c r="Z10" s="78">
        <v>0.5</v>
      </c>
      <c r="AA10" s="169" t="s">
        <v>65</v>
      </c>
      <c r="AB10" s="159"/>
      <c r="AC10" s="9"/>
      <c r="AD10" s="4"/>
      <c r="AE10" s="167" t="s">
        <v>45</v>
      </c>
      <c r="AF10" s="168"/>
      <c r="AG10" s="168"/>
      <c r="AH10" s="168"/>
      <c r="AI10" s="78">
        <v>0.5</v>
      </c>
      <c r="AJ10" s="158" t="s">
        <v>65</v>
      </c>
      <c r="AK10" s="159"/>
    </row>
    <row r="11" spans="1:37" s="1" customFormat="1" ht="22.5" customHeight="1">
      <c r="A11" s="73"/>
      <c r="B11" s="25" t="s">
        <v>26</v>
      </c>
      <c r="C11" s="122" t="s">
        <v>33</v>
      </c>
      <c r="D11" s="122"/>
      <c r="E11" s="26" t="s">
        <v>21</v>
      </c>
      <c r="F11" s="64">
        <f>IF(F5&gt;100,50,IF(F5&gt;50,F5-50,0))</f>
        <v>0</v>
      </c>
      <c r="G11" s="27" t="s">
        <v>16</v>
      </c>
      <c r="H11" s="27" t="s">
        <v>22</v>
      </c>
      <c r="I11" s="28">
        <v>160</v>
      </c>
      <c r="J11" s="28">
        <v>1.1000000000000001</v>
      </c>
      <c r="K11" s="27" t="s">
        <v>32</v>
      </c>
      <c r="L11" s="60">
        <f t="shared" si="0"/>
        <v>0</v>
      </c>
      <c r="M11" s="27" t="s">
        <v>0</v>
      </c>
      <c r="N11" s="66">
        <f>IF(N5&gt;100,50,IF(N5&gt;50,N5-50,0))</f>
        <v>0</v>
      </c>
      <c r="O11" s="27" t="s">
        <v>28</v>
      </c>
      <c r="P11" s="27" t="s">
        <v>29</v>
      </c>
      <c r="Q11" s="28">
        <v>160</v>
      </c>
      <c r="R11" s="28">
        <v>1.1000000000000001</v>
      </c>
      <c r="S11" s="27" t="s">
        <v>32</v>
      </c>
      <c r="T11" s="60">
        <f t="shared" si="1"/>
        <v>0</v>
      </c>
      <c r="U11" s="26" t="s">
        <v>0</v>
      </c>
      <c r="W11" s="172" t="s">
        <v>46</v>
      </c>
      <c r="X11" s="160"/>
      <c r="Y11" s="173"/>
      <c r="Z11" s="79">
        <v>1</v>
      </c>
      <c r="AA11" s="164" t="s">
        <v>65</v>
      </c>
      <c r="AB11" s="161"/>
      <c r="AC11" s="9"/>
      <c r="AD11" s="4"/>
      <c r="AE11" s="151" t="s">
        <v>46</v>
      </c>
      <c r="AF11" s="152"/>
      <c r="AG11" s="152"/>
      <c r="AH11" s="152"/>
      <c r="AI11" s="79">
        <v>1</v>
      </c>
      <c r="AJ11" s="160" t="s">
        <v>65</v>
      </c>
      <c r="AK11" s="161"/>
    </row>
    <row r="12" spans="1:37" ht="22.5" customHeight="1" thickBot="1">
      <c r="A12" s="73"/>
      <c r="B12" s="25" t="s">
        <v>26</v>
      </c>
      <c r="C12" s="122" t="s">
        <v>34</v>
      </c>
      <c r="D12" s="122"/>
      <c r="E12" s="26" t="s">
        <v>21</v>
      </c>
      <c r="F12" s="64">
        <f>IF(F5&gt;200,100,IF(F5&gt;100,F5-100,0))</f>
        <v>0</v>
      </c>
      <c r="G12" s="27" t="s">
        <v>16</v>
      </c>
      <c r="H12" s="27" t="s">
        <v>22</v>
      </c>
      <c r="I12" s="28">
        <v>180</v>
      </c>
      <c r="J12" s="28">
        <v>1.1000000000000001</v>
      </c>
      <c r="K12" s="27" t="s">
        <v>31</v>
      </c>
      <c r="L12" s="60">
        <f t="shared" si="0"/>
        <v>0</v>
      </c>
      <c r="M12" s="27" t="s">
        <v>0</v>
      </c>
      <c r="N12" s="66">
        <f>IF(N5&gt;200,100,IF(N5&gt;100,N5-100,0))</f>
        <v>0</v>
      </c>
      <c r="O12" s="27" t="s">
        <v>28</v>
      </c>
      <c r="P12" s="27" t="s">
        <v>29</v>
      </c>
      <c r="Q12" s="28">
        <v>180</v>
      </c>
      <c r="R12" s="28">
        <v>1.1000000000000001</v>
      </c>
      <c r="S12" s="27" t="s">
        <v>32</v>
      </c>
      <c r="T12" s="60">
        <f t="shared" si="1"/>
        <v>0</v>
      </c>
      <c r="U12" s="26" t="s">
        <v>0</v>
      </c>
      <c r="W12" s="174" t="s">
        <v>47</v>
      </c>
      <c r="X12" s="162"/>
      <c r="Y12" s="175"/>
      <c r="Z12" s="80">
        <v>0</v>
      </c>
      <c r="AA12" s="165" t="s">
        <v>65</v>
      </c>
      <c r="AB12" s="163"/>
      <c r="AC12" s="9"/>
      <c r="AD12" s="4"/>
      <c r="AE12" s="153" t="s">
        <v>47</v>
      </c>
      <c r="AF12" s="154"/>
      <c r="AG12" s="154"/>
      <c r="AH12" s="154"/>
      <c r="AI12" s="80">
        <v>0</v>
      </c>
      <c r="AJ12" s="162" t="s">
        <v>65</v>
      </c>
      <c r="AK12" s="163"/>
    </row>
    <row r="13" spans="1:37" ht="22.5" customHeight="1" thickBot="1">
      <c r="A13" s="73"/>
      <c r="B13" s="25" t="s">
        <v>26</v>
      </c>
      <c r="C13" s="122" t="s">
        <v>35</v>
      </c>
      <c r="D13" s="122"/>
      <c r="E13" s="26" t="s">
        <v>36</v>
      </c>
      <c r="F13" s="64">
        <f>IF(F5&gt;200,F5-200,0)</f>
        <v>0</v>
      </c>
      <c r="G13" s="27" t="s">
        <v>37</v>
      </c>
      <c r="H13" s="27" t="s">
        <v>38</v>
      </c>
      <c r="I13" s="28">
        <v>210</v>
      </c>
      <c r="J13" s="24">
        <v>1.1000000000000001</v>
      </c>
      <c r="K13" s="27" t="s">
        <v>39</v>
      </c>
      <c r="L13" s="60">
        <f t="shared" si="0"/>
        <v>0</v>
      </c>
      <c r="M13" s="27" t="s">
        <v>0</v>
      </c>
      <c r="N13" s="66">
        <f>IF(N5&gt;200,N5-200,0)</f>
        <v>0</v>
      </c>
      <c r="O13" s="27" t="s">
        <v>28</v>
      </c>
      <c r="P13" s="27" t="s">
        <v>29</v>
      </c>
      <c r="Q13" s="28">
        <v>210</v>
      </c>
      <c r="R13" s="24">
        <v>1.1000000000000001</v>
      </c>
      <c r="S13" s="27" t="s">
        <v>32</v>
      </c>
      <c r="T13" s="60">
        <f t="shared" si="1"/>
        <v>0</v>
      </c>
      <c r="U13" s="26" t="s">
        <v>0</v>
      </c>
    </row>
    <row r="14" spans="1:37" ht="22.5" customHeight="1">
      <c r="A14" s="74"/>
      <c r="B14" s="29"/>
      <c r="C14" s="138" t="s">
        <v>7</v>
      </c>
      <c r="D14" s="138"/>
      <c r="E14" s="30"/>
      <c r="F14" s="31">
        <f>SUM(F8:F13)</f>
        <v>1</v>
      </c>
      <c r="G14" s="32" t="s">
        <v>37</v>
      </c>
      <c r="H14" s="121">
        <f>SUM(L8:L13)</f>
        <v>55.000000000000007</v>
      </c>
      <c r="I14" s="121"/>
      <c r="J14" s="121"/>
      <c r="K14" s="121"/>
      <c r="L14" s="121"/>
      <c r="M14" s="32" t="s">
        <v>0</v>
      </c>
      <c r="N14" s="33">
        <f>SUM(N8:N13)</f>
        <v>2</v>
      </c>
      <c r="O14" s="32" t="s">
        <v>37</v>
      </c>
      <c r="P14" s="121">
        <f>SUM(T8:T13)</f>
        <v>110.00000000000001</v>
      </c>
      <c r="Q14" s="121"/>
      <c r="R14" s="121"/>
      <c r="S14" s="121"/>
      <c r="T14" s="121"/>
      <c r="U14" s="30" t="s">
        <v>0</v>
      </c>
      <c r="W14" s="128" t="s">
        <v>76</v>
      </c>
      <c r="X14" s="129"/>
      <c r="Y14" s="129"/>
      <c r="Z14" s="155">
        <f>F16</f>
        <v>2145</v>
      </c>
      <c r="AA14" s="156"/>
      <c r="AB14" s="156"/>
      <c r="AC14" s="157"/>
    </row>
    <row r="15" spans="1:37" ht="22.5" customHeight="1" thickBot="1">
      <c r="A15" s="75"/>
      <c r="B15" s="143" t="s">
        <v>50</v>
      </c>
      <c r="C15" s="143"/>
      <c r="D15" s="143"/>
      <c r="E15" s="143"/>
      <c r="F15" s="117">
        <f>ROUNDDOWN(F6+H14,0)</f>
        <v>1045</v>
      </c>
      <c r="G15" s="117"/>
      <c r="H15" s="117"/>
      <c r="I15" s="117"/>
      <c r="J15" s="117"/>
      <c r="K15" s="117"/>
      <c r="L15" s="118"/>
      <c r="M15" s="35" t="s">
        <v>0</v>
      </c>
      <c r="N15" s="117">
        <f>ROUNDDOWN(N6+P14,0)</f>
        <v>1100</v>
      </c>
      <c r="O15" s="117"/>
      <c r="P15" s="117"/>
      <c r="Q15" s="117"/>
      <c r="R15" s="117"/>
      <c r="S15" s="117"/>
      <c r="T15" s="118"/>
      <c r="U15" s="36" t="s">
        <v>0</v>
      </c>
      <c r="W15" s="111" t="s">
        <v>77</v>
      </c>
      <c r="X15" s="112"/>
      <c r="Y15" s="112"/>
      <c r="Z15" s="105">
        <f>F32</f>
        <v>1573</v>
      </c>
      <c r="AA15" s="106"/>
      <c r="AB15" s="106"/>
      <c r="AC15" s="107"/>
    </row>
    <row r="16" spans="1:37" ht="24.75" customHeight="1" thickTop="1" thickBot="1">
      <c r="A16" s="76"/>
      <c r="B16" s="140" t="s">
        <v>51</v>
      </c>
      <c r="C16" s="141"/>
      <c r="D16" s="141"/>
      <c r="E16" s="142"/>
      <c r="F16" s="113">
        <f>F15+N15</f>
        <v>2145</v>
      </c>
      <c r="G16" s="114"/>
      <c r="H16" s="114"/>
      <c r="I16" s="114"/>
      <c r="J16" s="114"/>
      <c r="K16" s="114"/>
      <c r="L16" s="114"/>
      <c r="M16" s="114"/>
      <c r="N16" s="114"/>
      <c r="O16" s="114"/>
      <c r="P16" s="114"/>
      <c r="Q16" s="114"/>
      <c r="R16" s="114"/>
      <c r="S16" s="114"/>
      <c r="T16" s="114"/>
      <c r="U16" s="61" t="s">
        <v>0</v>
      </c>
      <c r="W16" s="130" t="s">
        <v>79</v>
      </c>
      <c r="X16" s="131"/>
      <c r="Y16" s="131"/>
      <c r="Z16" s="108">
        <f>G34</f>
        <v>3718</v>
      </c>
      <c r="AA16" s="109"/>
      <c r="AB16" s="109"/>
      <c r="AC16" s="110"/>
    </row>
    <row r="17" spans="1:25" ht="12.75" customHeight="1">
      <c r="A17" s="76"/>
      <c r="B17" s="37"/>
      <c r="C17" s="37"/>
      <c r="D17" s="37"/>
      <c r="E17" s="37"/>
      <c r="F17" s="38"/>
      <c r="G17" s="38"/>
      <c r="H17" s="38"/>
      <c r="I17" s="38"/>
      <c r="J17" s="38"/>
      <c r="K17" s="38"/>
      <c r="L17" s="38"/>
      <c r="M17" s="38"/>
      <c r="N17" s="38"/>
      <c r="O17" s="38"/>
      <c r="P17" s="38"/>
      <c r="Q17" s="38"/>
      <c r="R17" s="38"/>
      <c r="S17" s="38"/>
      <c r="T17" s="38"/>
      <c r="U17" s="38"/>
    </row>
    <row r="18" spans="1:25" ht="22.5" customHeight="1">
      <c r="A18" s="139" t="s">
        <v>78</v>
      </c>
      <c r="B18" s="139"/>
      <c r="C18" s="139"/>
      <c r="D18" s="139"/>
      <c r="E18" s="139"/>
      <c r="F18" s="139"/>
      <c r="G18" s="139"/>
      <c r="H18" s="139"/>
      <c r="I18" s="139"/>
      <c r="J18" s="139"/>
      <c r="K18" s="139"/>
      <c r="L18" s="139"/>
      <c r="M18" s="139"/>
      <c r="N18" s="139"/>
      <c r="O18" s="139"/>
      <c r="P18" s="139"/>
      <c r="Q18" s="139"/>
      <c r="R18" s="139"/>
      <c r="S18" s="139"/>
      <c r="T18" s="139"/>
      <c r="U18" s="139"/>
    </row>
    <row r="19" spans="1:25" ht="12" customHeight="1">
      <c r="A19" s="68"/>
      <c r="B19" s="3"/>
      <c r="C19" s="3"/>
      <c r="D19" s="3"/>
      <c r="E19" s="3"/>
      <c r="F19" s="3"/>
      <c r="G19" s="3"/>
      <c r="H19" s="3"/>
      <c r="I19" s="3"/>
      <c r="J19" s="3"/>
      <c r="K19" s="3"/>
      <c r="L19" s="3"/>
      <c r="M19" s="3"/>
      <c r="N19" s="3"/>
      <c r="O19" s="3"/>
      <c r="P19" s="3"/>
      <c r="Q19" s="3"/>
      <c r="R19" s="3"/>
      <c r="S19" s="3"/>
      <c r="T19" s="3"/>
      <c r="U19" s="3"/>
    </row>
    <row r="20" spans="1:25" ht="19.5" customHeight="1">
      <c r="A20" s="70" t="s">
        <v>14</v>
      </c>
      <c r="B20" s="14"/>
      <c r="C20" s="103">
        <f>F20+N20</f>
        <v>3</v>
      </c>
      <c r="D20" s="15" t="s">
        <v>1</v>
      </c>
      <c r="E20" s="16"/>
      <c r="F20" s="119">
        <f>IF(Y3="上水のみ",0,IF(AND(J4&gt;0,R4&gt;0),ROUNDDOWN(C5/2,0),IF(AND(J4&gt;0,R4=0),C5,0)))</f>
        <v>1</v>
      </c>
      <c r="G20" s="120"/>
      <c r="H20" s="120"/>
      <c r="I20" s="120"/>
      <c r="J20" s="120"/>
      <c r="K20" s="120"/>
      <c r="L20" s="120"/>
      <c r="M20" s="17" t="s">
        <v>1</v>
      </c>
      <c r="N20" s="119">
        <f>IF(Y3="上水のみ",0,IF(F20=C5,0,C5-F20))</f>
        <v>2</v>
      </c>
      <c r="O20" s="120"/>
      <c r="P20" s="120"/>
      <c r="Q20" s="120"/>
      <c r="R20" s="120"/>
      <c r="S20" s="120"/>
      <c r="T20" s="120"/>
      <c r="U20" s="17" t="s">
        <v>1</v>
      </c>
    </row>
    <row r="21" spans="1:25" ht="22.5" customHeight="1">
      <c r="A21" s="82"/>
      <c r="B21" s="123"/>
      <c r="C21" s="124"/>
      <c r="D21" s="124"/>
      <c r="E21" s="124"/>
      <c r="F21" s="125" t="s">
        <v>41</v>
      </c>
      <c r="G21" s="126"/>
      <c r="H21" s="20"/>
      <c r="I21" s="59" t="s">
        <v>62</v>
      </c>
      <c r="J21" s="123" t="s">
        <v>91</v>
      </c>
      <c r="K21" s="149"/>
      <c r="L21" s="127" t="s">
        <v>42</v>
      </c>
      <c r="M21" s="127"/>
      <c r="N21" s="145" t="s">
        <v>41</v>
      </c>
      <c r="O21" s="145"/>
      <c r="P21" s="20"/>
      <c r="Q21" s="59" t="s">
        <v>62</v>
      </c>
      <c r="R21" s="123" t="s">
        <v>91</v>
      </c>
      <c r="S21" s="149"/>
      <c r="T21" s="127" t="s">
        <v>42</v>
      </c>
      <c r="U21" s="127"/>
      <c r="Y21" s="5"/>
    </row>
    <row r="22" spans="1:25" ht="22.5" customHeight="1">
      <c r="A22" s="81" t="s">
        <v>13</v>
      </c>
      <c r="B22" s="21" t="s">
        <v>69</v>
      </c>
      <c r="C22" s="182" t="s">
        <v>71</v>
      </c>
      <c r="D22" s="182"/>
      <c r="E22" s="89" t="s">
        <v>70</v>
      </c>
      <c r="F22" s="21" t="s">
        <v>72</v>
      </c>
      <c r="G22" s="99">
        <f>IF(Y3="上水のみ",0,J4)</f>
        <v>1</v>
      </c>
      <c r="H22" s="91" t="s">
        <v>4</v>
      </c>
      <c r="I22" s="92">
        <v>700</v>
      </c>
      <c r="J22" s="90">
        <v>1.1000000000000001</v>
      </c>
      <c r="K22" s="91" t="s">
        <v>74</v>
      </c>
      <c r="L22" s="94">
        <f>G22*I22*J22</f>
        <v>770.00000000000011</v>
      </c>
      <c r="M22" s="93" t="s">
        <v>75</v>
      </c>
      <c r="N22" s="21" t="s">
        <v>72</v>
      </c>
      <c r="O22" s="99">
        <f>IF(Y3="上水のみ",0,R4)</f>
        <v>1</v>
      </c>
      <c r="P22" s="91" t="s">
        <v>73</v>
      </c>
      <c r="Q22" s="92">
        <v>700</v>
      </c>
      <c r="R22" s="90">
        <v>1.1000000000000001</v>
      </c>
      <c r="S22" s="91" t="s">
        <v>74</v>
      </c>
      <c r="T22" s="98">
        <f>O22*Q22*R22</f>
        <v>770.00000000000011</v>
      </c>
      <c r="U22" s="93" t="s">
        <v>75</v>
      </c>
    </row>
    <row r="23" spans="1:25" ht="22.5" customHeight="1">
      <c r="A23" s="81"/>
      <c r="B23" s="83" t="s">
        <v>2</v>
      </c>
      <c r="C23" s="185" t="s">
        <v>68</v>
      </c>
      <c r="D23" s="185"/>
      <c r="E23" s="84" t="s">
        <v>3</v>
      </c>
      <c r="F23" s="63">
        <f>IF(F20&gt;10,10,F20)</f>
        <v>1</v>
      </c>
      <c r="G23" s="23" t="s">
        <v>1</v>
      </c>
      <c r="H23" s="23" t="s">
        <v>67</v>
      </c>
      <c r="I23" s="24">
        <v>10</v>
      </c>
      <c r="J23" s="24">
        <v>1.1000000000000001</v>
      </c>
      <c r="K23" s="23" t="s">
        <v>5</v>
      </c>
      <c r="L23" s="60">
        <f>F23*I23*J23</f>
        <v>11</v>
      </c>
      <c r="M23" s="23" t="s">
        <v>0</v>
      </c>
      <c r="N23" s="65">
        <f>IF(N20&gt;10,10,N20)</f>
        <v>2</v>
      </c>
      <c r="O23" s="23" t="s">
        <v>1</v>
      </c>
      <c r="P23" s="23" t="s">
        <v>4</v>
      </c>
      <c r="Q23" s="24">
        <v>10</v>
      </c>
      <c r="R23" s="24">
        <v>1.1000000000000001</v>
      </c>
      <c r="S23" s="23" t="s">
        <v>5</v>
      </c>
      <c r="T23" s="60">
        <f>N23*Q23*R23</f>
        <v>22</v>
      </c>
      <c r="U23" s="84" t="s">
        <v>0</v>
      </c>
    </row>
    <row r="24" spans="1:25" ht="22.5" customHeight="1">
      <c r="A24" s="73"/>
      <c r="B24" s="25" t="s">
        <v>2</v>
      </c>
      <c r="C24" s="122" t="s">
        <v>52</v>
      </c>
      <c r="D24" s="122"/>
      <c r="E24" s="26" t="s">
        <v>3</v>
      </c>
      <c r="F24" s="64">
        <f>IF(F20&gt;30,20,IF(F20&gt;10,F20-10,0))</f>
        <v>0</v>
      </c>
      <c r="G24" s="27" t="s">
        <v>1</v>
      </c>
      <c r="H24" s="27" t="s">
        <v>4</v>
      </c>
      <c r="I24" s="28">
        <v>90</v>
      </c>
      <c r="J24" s="28">
        <v>1.1000000000000001</v>
      </c>
      <c r="K24" s="27" t="s">
        <v>5</v>
      </c>
      <c r="L24" s="60">
        <f>F24*I24*J24</f>
        <v>0</v>
      </c>
      <c r="M24" s="27" t="s">
        <v>0</v>
      </c>
      <c r="N24" s="66">
        <f>IF(N20&gt;30,20,IF(N20&gt;10,N20-10,0))</f>
        <v>0</v>
      </c>
      <c r="O24" s="27" t="s">
        <v>1</v>
      </c>
      <c r="P24" s="27" t="s">
        <v>4</v>
      </c>
      <c r="Q24" s="28">
        <v>90</v>
      </c>
      <c r="R24" s="28">
        <v>1.1000000000000001</v>
      </c>
      <c r="S24" s="27" t="s">
        <v>5</v>
      </c>
      <c r="T24" s="60">
        <f>N24*Q24*R24</f>
        <v>0</v>
      </c>
      <c r="U24" s="26" t="s">
        <v>0</v>
      </c>
    </row>
    <row r="25" spans="1:25" ht="22.5" customHeight="1">
      <c r="A25" s="73"/>
      <c r="B25" s="25" t="s">
        <v>2</v>
      </c>
      <c r="C25" s="122" t="s">
        <v>53</v>
      </c>
      <c r="D25" s="122"/>
      <c r="E25" s="26" t="s">
        <v>3</v>
      </c>
      <c r="F25" s="64">
        <f>IF(F20&gt;50,20,IF(F20&gt;30,F20-30,0))</f>
        <v>0</v>
      </c>
      <c r="G25" s="27" t="s">
        <v>1</v>
      </c>
      <c r="H25" s="27" t="s">
        <v>4</v>
      </c>
      <c r="I25" s="28">
        <v>100</v>
      </c>
      <c r="J25" s="28">
        <v>1.1000000000000001</v>
      </c>
      <c r="K25" s="27" t="s">
        <v>5</v>
      </c>
      <c r="L25" s="60">
        <f t="shared" ref="L25:L29" si="2">F25*I25*J25</f>
        <v>0</v>
      </c>
      <c r="M25" s="27" t="s">
        <v>0</v>
      </c>
      <c r="N25" s="66">
        <f>IF(N20&gt;50,20,IF(N20&gt;30,N20-30,0))</f>
        <v>0</v>
      </c>
      <c r="O25" s="27" t="s">
        <v>1</v>
      </c>
      <c r="P25" s="27" t="s">
        <v>4</v>
      </c>
      <c r="Q25" s="28">
        <v>100</v>
      </c>
      <c r="R25" s="28">
        <v>1.1000000000000001</v>
      </c>
      <c r="S25" s="27" t="s">
        <v>5</v>
      </c>
      <c r="T25" s="60">
        <f t="shared" ref="T25:T29" si="3">N25*Q25*R25</f>
        <v>0</v>
      </c>
      <c r="U25" s="26" t="s">
        <v>0</v>
      </c>
    </row>
    <row r="26" spans="1:25" ht="22.5" customHeight="1">
      <c r="A26" s="73"/>
      <c r="B26" s="25" t="s">
        <v>2</v>
      </c>
      <c r="C26" s="122" t="s">
        <v>6</v>
      </c>
      <c r="D26" s="122"/>
      <c r="E26" s="26" t="s">
        <v>3</v>
      </c>
      <c r="F26" s="64">
        <f>IF(F20&gt;100,50,IF(F20&gt;50,F20-50,0))</f>
        <v>0</v>
      </c>
      <c r="G26" s="27" t="s">
        <v>1</v>
      </c>
      <c r="H26" s="27" t="s">
        <v>4</v>
      </c>
      <c r="I26" s="28">
        <v>115</v>
      </c>
      <c r="J26" s="28">
        <v>1.1000000000000001</v>
      </c>
      <c r="K26" s="27" t="s">
        <v>5</v>
      </c>
      <c r="L26" s="60">
        <f t="shared" si="2"/>
        <v>0</v>
      </c>
      <c r="M26" s="27" t="s">
        <v>0</v>
      </c>
      <c r="N26" s="66">
        <f>IF(N20&gt;100,50,IF(N20&gt;50,N20-50,0))</f>
        <v>0</v>
      </c>
      <c r="O26" s="27" t="s">
        <v>1</v>
      </c>
      <c r="P26" s="27" t="s">
        <v>4</v>
      </c>
      <c r="Q26" s="28">
        <v>115</v>
      </c>
      <c r="R26" s="28">
        <v>1.1000000000000001</v>
      </c>
      <c r="S26" s="27" t="s">
        <v>5</v>
      </c>
      <c r="T26" s="60">
        <f t="shared" si="3"/>
        <v>0</v>
      </c>
      <c r="U26" s="26" t="s">
        <v>0</v>
      </c>
    </row>
    <row r="27" spans="1:25" ht="22.5" customHeight="1">
      <c r="A27" s="73"/>
      <c r="B27" s="25" t="s">
        <v>2</v>
      </c>
      <c r="C27" s="122" t="s">
        <v>54</v>
      </c>
      <c r="D27" s="122"/>
      <c r="E27" s="26" t="s">
        <v>3</v>
      </c>
      <c r="F27" s="64">
        <f>IF(F20&gt;500,400,IF(F20&gt;100,F20-100,0))</f>
        <v>0</v>
      </c>
      <c r="G27" s="27" t="s">
        <v>1</v>
      </c>
      <c r="H27" s="27" t="s">
        <v>4</v>
      </c>
      <c r="I27" s="28">
        <v>140</v>
      </c>
      <c r="J27" s="28">
        <v>1.1000000000000001</v>
      </c>
      <c r="K27" s="27" t="s">
        <v>5</v>
      </c>
      <c r="L27" s="60">
        <f t="shared" si="2"/>
        <v>0</v>
      </c>
      <c r="M27" s="27" t="s">
        <v>0</v>
      </c>
      <c r="N27" s="66">
        <f>IF(N20&gt;500,400,IF(N20&gt;100,N20-100,0))</f>
        <v>0</v>
      </c>
      <c r="O27" s="27" t="s">
        <v>1</v>
      </c>
      <c r="P27" s="27" t="s">
        <v>4</v>
      </c>
      <c r="Q27" s="28">
        <v>140</v>
      </c>
      <c r="R27" s="28">
        <v>1.1000000000000001</v>
      </c>
      <c r="S27" s="27" t="s">
        <v>5</v>
      </c>
      <c r="T27" s="60">
        <f t="shared" si="3"/>
        <v>0</v>
      </c>
      <c r="U27" s="26" t="s">
        <v>0</v>
      </c>
    </row>
    <row r="28" spans="1:25" ht="22.5" customHeight="1">
      <c r="A28" s="73"/>
      <c r="B28" s="25" t="s">
        <v>2</v>
      </c>
      <c r="C28" s="122" t="s">
        <v>55</v>
      </c>
      <c r="D28" s="122"/>
      <c r="E28" s="26" t="s">
        <v>3</v>
      </c>
      <c r="F28" s="64">
        <f>IF(F20&gt;1000,500,IF(F20&gt;500,F20-500,0))</f>
        <v>0</v>
      </c>
      <c r="G28" s="27" t="s">
        <v>1</v>
      </c>
      <c r="H28" s="27" t="s">
        <v>4</v>
      </c>
      <c r="I28" s="28">
        <v>160</v>
      </c>
      <c r="J28" s="28">
        <v>1.1000000000000001</v>
      </c>
      <c r="K28" s="27" t="s">
        <v>5</v>
      </c>
      <c r="L28" s="60">
        <f t="shared" si="2"/>
        <v>0</v>
      </c>
      <c r="M28" s="27" t="s">
        <v>0</v>
      </c>
      <c r="N28" s="66">
        <f>IF(N20&gt;1000,500,IF(N20&gt;500,N20-500,0))</f>
        <v>0</v>
      </c>
      <c r="O28" s="27" t="s">
        <v>1</v>
      </c>
      <c r="P28" s="27" t="s">
        <v>4</v>
      </c>
      <c r="Q28" s="28">
        <v>160</v>
      </c>
      <c r="R28" s="28">
        <v>1.1000000000000001</v>
      </c>
      <c r="S28" s="27" t="s">
        <v>5</v>
      </c>
      <c r="T28" s="60">
        <f t="shared" si="3"/>
        <v>0</v>
      </c>
      <c r="U28" s="26" t="s">
        <v>0</v>
      </c>
    </row>
    <row r="29" spans="1:25" ht="22.5" customHeight="1">
      <c r="A29" s="73"/>
      <c r="B29" s="25" t="s">
        <v>2</v>
      </c>
      <c r="C29" s="122" t="s">
        <v>56</v>
      </c>
      <c r="D29" s="122"/>
      <c r="E29" s="26" t="s">
        <v>3</v>
      </c>
      <c r="F29" s="67">
        <f>IF(F20&gt;1000,F20-1000,0)</f>
        <v>0</v>
      </c>
      <c r="G29" s="27" t="s">
        <v>1</v>
      </c>
      <c r="H29" s="27" t="s">
        <v>4</v>
      </c>
      <c r="I29" s="28">
        <v>170</v>
      </c>
      <c r="J29" s="28">
        <v>1.1000000000000001</v>
      </c>
      <c r="K29" s="27" t="s">
        <v>5</v>
      </c>
      <c r="L29" s="60">
        <f t="shared" si="2"/>
        <v>0</v>
      </c>
      <c r="M29" s="27" t="s">
        <v>0</v>
      </c>
      <c r="N29" s="66">
        <f>IF(N20&gt;1000,N20-1000,0)</f>
        <v>0</v>
      </c>
      <c r="O29" s="27" t="s">
        <v>1</v>
      </c>
      <c r="P29" s="27" t="s">
        <v>4</v>
      </c>
      <c r="Q29" s="28">
        <v>170</v>
      </c>
      <c r="R29" s="28">
        <v>1.1000000000000001</v>
      </c>
      <c r="S29" s="27" t="s">
        <v>5</v>
      </c>
      <c r="T29" s="60">
        <f t="shared" si="3"/>
        <v>0</v>
      </c>
      <c r="U29" s="26" t="s">
        <v>0</v>
      </c>
    </row>
    <row r="30" spans="1:25" ht="22.5" customHeight="1">
      <c r="A30" s="74"/>
      <c r="B30" s="29"/>
      <c r="C30" s="138" t="s">
        <v>7</v>
      </c>
      <c r="D30" s="138"/>
      <c r="E30" s="30"/>
      <c r="F30" s="31">
        <f>SUM(F23:F28)</f>
        <v>1</v>
      </c>
      <c r="G30" s="32" t="s">
        <v>1</v>
      </c>
      <c r="H30" s="121">
        <f>SUM(L22:L29)</f>
        <v>781.00000000000011</v>
      </c>
      <c r="I30" s="121"/>
      <c r="J30" s="121"/>
      <c r="K30" s="121"/>
      <c r="L30" s="121"/>
      <c r="M30" s="32" t="s">
        <v>0</v>
      </c>
      <c r="N30" s="33">
        <f>SUM(N23:N28)</f>
        <v>2</v>
      </c>
      <c r="O30" s="32" t="s">
        <v>1</v>
      </c>
      <c r="P30" s="121">
        <f>SUM(T22:T29)</f>
        <v>792.00000000000011</v>
      </c>
      <c r="Q30" s="121"/>
      <c r="R30" s="121"/>
      <c r="S30" s="121"/>
      <c r="T30" s="121"/>
      <c r="U30" s="30" t="s">
        <v>0</v>
      </c>
    </row>
    <row r="31" spans="1:25" ht="22.5" customHeight="1">
      <c r="A31" s="75"/>
      <c r="B31" s="143" t="s">
        <v>50</v>
      </c>
      <c r="C31" s="143"/>
      <c r="D31" s="143"/>
      <c r="E31" s="143"/>
      <c r="F31" s="183">
        <f>ROUNDDOWN(H30,0)</f>
        <v>781</v>
      </c>
      <c r="G31" s="183"/>
      <c r="H31" s="183"/>
      <c r="I31" s="183"/>
      <c r="J31" s="183"/>
      <c r="K31" s="183"/>
      <c r="L31" s="184"/>
      <c r="M31" s="35" t="s">
        <v>0</v>
      </c>
      <c r="N31" s="183">
        <f>ROUNDDOWN(P30,0)</f>
        <v>792</v>
      </c>
      <c r="O31" s="183"/>
      <c r="P31" s="183"/>
      <c r="Q31" s="183"/>
      <c r="R31" s="183"/>
      <c r="S31" s="183"/>
      <c r="T31" s="184"/>
      <c r="U31" s="36" t="s">
        <v>0</v>
      </c>
    </row>
    <row r="32" spans="1:25" ht="27" customHeight="1">
      <c r="A32" s="76"/>
      <c r="B32" s="140" t="s">
        <v>51</v>
      </c>
      <c r="C32" s="141"/>
      <c r="D32" s="141"/>
      <c r="E32" s="142"/>
      <c r="F32" s="115">
        <f>N31+F31</f>
        <v>1573</v>
      </c>
      <c r="G32" s="116"/>
      <c r="H32" s="116"/>
      <c r="I32" s="116"/>
      <c r="J32" s="116"/>
      <c r="K32" s="116"/>
      <c r="L32" s="116"/>
      <c r="M32" s="116"/>
      <c r="N32" s="116"/>
      <c r="O32" s="116"/>
      <c r="P32" s="116"/>
      <c r="Q32" s="116"/>
      <c r="R32" s="116"/>
      <c r="S32" s="116"/>
      <c r="T32" s="116"/>
      <c r="U32" s="61" t="s">
        <v>0</v>
      </c>
    </row>
    <row r="33" spans="1:21" ht="18" customHeight="1" thickBot="1">
      <c r="A33" s="76"/>
      <c r="B33" s="34"/>
      <c r="C33" s="34"/>
      <c r="D33" s="34"/>
      <c r="E33" s="34"/>
      <c r="F33" s="34"/>
      <c r="G33" s="34"/>
      <c r="H33" s="34"/>
      <c r="I33" s="34"/>
      <c r="J33" s="34"/>
      <c r="K33" s="34"/>
      <c r="L33" s="34"/>
      <c r="M33" s="34"/>
      <c r="N33" s="34"/>
      <c r="O33" s="34"/>
      <c r="P33" s="34"/>
      <c r="Q33" s="34"/>
      <c r="R33" s="34"/>
      <c r="S33" s="34"/>
      <c r="T33" s="34"/>
      <c r="U33" s="34"/>
    </row>
    <row r="34" spans="1:21" ht="33.75" customHeight="1" thickBot="1">
      <c r="A34" s="76"/>
      <c r="B34" s="177" t="s">
        <v>64</v>
      </c>
      <c r="C34" s="177"/>
      <c r="D34" s="177"/>
      <c r="E34" s="177"/>
      <c r="F34" s="178"/>
      <c r="G34" s="179">
        <f>F16+F32</f>
        <v>3718</v>
      </c>
      <c r="H34" s="180"/>
      <c r="I34" s="180"/>
      <c r="J34" s="180"/>
      <c r="K34" s="180"/>
      <c r="L34" s="180"/>
      <c r="M34" s="180"/>
      <c r="N34" s="180"/>
      <c r="O34" s="180"/>
      <c r="P34" s="180"/>
      <c r="Q34" s="180"/>
      <c r="R34" s="180"/>
      <c r="S34" s="180"/>
      <c r="T34" s="180"/>
      <c r="U34" s="181"/>
    </row>
    <row r="35" spans="1:21" ht="33.75" customHeight="1"/>
    <row r="36" spans="1:21" ht="33.75" customHeight="1"/>
    <row r="37" spans="1:21" ht="33.75" customHeight="1"/>
    <row r="38" spans="1:21" ht="33.75" customHeight="1"/>
    <row r="39" spans="1:21" ht="33.75" customHeight="1"/>
  </sheetData>
  <sheetProtection password="E719" sheet="1" objects="1" scenarios="1"/>
  <mergeCells count="85">
    <mergeCell ref="B34:F34"/>
    <mergeCell ref="G34:U34"/>
    <mergeCell ref="C22:D22"/>
    <mergeCell ref="H30:L30"/>
    <mergeCell ref="P30:T30"/>
    <mergeCell ref="B31:E31"/>
    <mergeCell ref="F31:L31"/>
    <mergeCell ref="N31:T31"/>
    <mergeCell ref="C26:D26"/>
    <mergeCell ref="C27:D27"/>
    <mergeCell ref="C28:D28"/>
    <mergeCell ref="C23:D23"/>
    <mergeCell ref="C24:D24"/>
    <mergeCell ref="B32:E32"/>
    <mergeCell ref="C29:D29"/>
    <mergeCell ref="C30:D30"/>
    <mergeCell ref="B21:E21"/>
    <mergeCell ref="F21:G21"/>
    <mergeCell ref="L21:M21"/>
    <mergeCell ref="N21:O21"/>
    <mergeCell ref="T21:U21"/>
    <mergeCell ref="J21:K21"/>
    <mergeCell ref="R21:S21"/>
    <mergeCell ref="AD5:AE5"/>
    <mergeCell ref="AE11:AH11"/>
    <mergeCell ref="AE12:AH12"/>
    <mergeCell ref="Z14:AC14"/>
    <mergeCell ref="AJ10:AK10"/>
    <mergeCell ref="AJ11:AK11"/>
    <mergeCell ref="AJ12:AK12"/>
    <mergeCell ref="AA11:AB11"/>
    <mergeCell ref="AA12:AB12"/>
    <mergeCell ref="W6:AK6"/>
    <mergeCell ref="AE10:AH10"/>
    <mergeCell ref="AA10:AB10"/>
    <mergeCell ref="W10:Y10"/>
    <mergeCell ref="W11:Y11"/>
    <mergeCell ref="W12:Y12"/>
    <mergeCell ref="W7:AD7"/>
    <mergeCell ref="A2:U2"/>
    <mergeCell ref="C8:D8"/>
    <mergeCell ref="C9:D9"/>
    <mergeCell ref="C10:D10"/>
    <mergeCell ref="T7:U7"/>
    <mergeCell ref="N7:O7"/>
    <mergeCell ref="F6:L6"/>
    <mergeCell ref="F5:L5"/>
    <mergeCell ref="N5:T5"/>
    <mergeCell ref="N6:T6"/>
    <mergeCell ref="J4:L4"/>
    <mergeCell ref="R4:T4"/>
    <mergeCell ref="F4:I4"/>
    <mergeCell ref="N4:Q4"/>
    <mergeCell ref="J7:K7"/>
    <mergeCell ref="R7:S7"/>
    <mergeCell ref="C25:D25"/>
    <mergeCell ref="W14:Y14"/>
    <mergeCell ref="W16:Y16"/>
    <mergeCell ref="Y3:Z3"/>
    <mergeCell ref="W4:X4"/>
    <mergeCell ref="W5:X5"/>
    <mergeCell ref="Y4:Z4"/>
    <mergeCell ref="Y5:Z5"/>
    <mergeCell ref="H14:L14"/>
    <mergeCell ref="C14:D14"/>
    <mergeCell ref="C11:D11"/>
    <mergeCell ref="C12:D12"/>
    <mergeCell ref="W3:X3"/>
    <mergeCell ref="A18:U18"/>
    <mergeCell ref="B16:E16"/>
    <mergeCell ref="B15:E15"/>
    <mergeCell ref="P14:T14"/>
    <mergeCell ref="C13:D13"/>
    <mergeCell ref="B7:E7"/>
    <mergeCell ref="F7:G7"/>
    <mergeCell ref="L7:M7"/>
    <mergeCell ref="Z15:AC15"/>
    <mergeCell ref="Z16:AC16"/>
    <mergeCell ref="W15:Y15"/>
    <mergeCell ref="F16:T16"/>
    <mergeCell ref="F32:T32"/>
    <mergeCell ref="F15:L15"/>
    <mergeCell ref="N15:T15"/>
    <mergeCell ref="F20:L20"/>
    <mergeCell ref="N20:T20"/>
  </mergeCells>
  <phoneticPr fontId="1"/>
  <dataValidations count="3">
    <dataValidation type="list" allowBlank="1" showInputMessage="1" showErrorMessage="1" sqref="R4:T4">
      <formula1>$AI$10:$AI$12</formula1>
    </dataValidation>
    <dataValidation type="list" allowBlank="1" showInputMessage="1" showErrorMessage="1" sqref="J4:L4">
      <formula1>$Z$10:$Z$12</formula1>
    </dataValidation>
    <dataValidation type="list" allowBlank="1" showInputMessage="1" showErrorMessage="1" sqref="Y3:Z3">
      <formula1>$AJ$3:$AJ$5</formula1>
    </dataValidation>
  </dataValidations>
  <pageMargins left="0.25" right="0.25" top="0.75" bottom="0.75" header="0.3" footer="0.3"/>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基本料金!$B$4:$B$10</xm:f>
          </x14:formula1>
          <xm:sqref>Y4:Z4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zoomScaleNormal="100" workbookViewId="0">
      <selection activeCell="R11" sqref="R11"/>
    </sheetView>
  </sheetViews>
  <sheetFormatPr defaultRowHeight="39.950000000000003" customHeight="1"/>
  <cols>
    <col min="1" max="1" width="7.375" style="77" customWidth="1"/>
    <col min="2" max="2" width="2.25" style="2" customWidth="1"/>
    <col min="3" max="3" width="7.875" style="2" customWidth="1"/>
    <col min="4" max="4" width="4.875" style="2" customWidth="1"/>
    <col min="5" max="5" width="1.875" style="2" customWidth="1"/>
    <col min="6" max="6" width="6.875" style="2" customWidth="1"/>
    <col min="7" max="7" width="3.625" style="2" customWidth="1"/>
    <col min="8" max="8" width="2.5" style="2" customWidth="1"/>
    <col min="9" max="9" width="4.5" style="2" customWidth="1"/>
    <col min="10" max="10" width="5.625" style="2" customWidth="1"/>
    <col min="11" max="11" width="2.25" style="2" bestFit="1" customWidth="1"/>
    <col min="12" max="12" width="8" style="2" customWidth="1"/>
    <col min="13" max="13" width="3" style="2" bestFit="1" customWidth="1"/>
    <col min="14" max="14" width="7.25" style="2" customWidth="1"/>
    <col min="15" max="15" width="3.625" style="2" customWidth="1"/>
    <col min="16" max="16" width="3" style="2" bestFit="1" customWidth="1"/>
    <col min="17" max="17" width="4.625" style="2" customWidth="1"/>
    <col min="18" max="18" width="5.75" style="2" customWidth="1"/>
    <col min="19" max="19" width="2.25" style="2" bestFit="1" customWidth="1"/>
    <col min="20" max="20" width="9" style="2" customWidth="1"/>
    <col min="21" max="21" width="3" style="2" bestFit="1" customWidth="1"/>
    <col min="22" max="22" width="4.625" style="2" customWidth="1"/>
    <col min="23" max="25" width="4.5" style="2" customWidth="1"/>
    <col min="26" max="26" width="7.125" style="2" customWidth="1"/>
    <col min="27" max="28" width="4.5" style="2" customWidth="1"/>
    <col min="29" max="30" width="2.5" style="2" customWidth="1"/>
    <col min="31" max="34" width="4.5" style="2" customWidth="1"/>
    <col min="35" max="35" width="6.25" style="2" customWidth="1"/>
    <col min="36" max="37" width="4.5" style="2" customWidth="1"/>
    <col min="38" max="16384" width="9" style="2"/>
  </cols>
  <sheetData>
    <row r="1" spans="1:37" ht="21.75" customHeight="1">
      <c r="A1" s="104" t="s">
        <v>88</v>
      </c>
    </row>
    <row r="2" spans="1:37" ht="31.5" customHeight="1">
      <c r="A2" s="139" t="s">
        <v>9</v>
      </c>
      <c r="B2" s="139"/>
      <c r="C2" s="139"/>
      <c r="D2" s="139"/>
      <c r="E2" s="139"/>
      <c r="F2" s="139"/>
      <c r="G2" s="139"/>
      <c r="H2" s="139"/>
      <c r="I2" s="139"/>
      <c r="J2" s="139"/>
      <c r="K2" s="139"/>
      <c r="L2" s="139"/>
      <c r="M2" s="139"/>
      <c r="N2" s="139"/>
      <c r="O2" s="139"/>
      <c r="P2" s="139"/>
      <c r="Q2" s="139"/>
      <c r="R2" s="139"/>
      <c r="S2" s="139"/>
      <c r="T2" s="139"/>
      <c r="U2" s="139"/>
    </row>
    <row r="3" spans="1:37" ht="21.75" customHeight="1">
      <c r="A3" s="68"/>
      <c r="B3" s="3"/>
      <c r="C3" s="3"/>
      <c r="D3" s="3"/>
      <c r="E3" s="3"/>
      <c r="F3" s="3"/>
      <c r="G3" s="3"/>
      <c r="H3" s="3"/>
      <c r="I3" s="3"/>
      <c r="J3" s="3"/>
      <c r="K3" s="3"/>
      <c r="L3" s="3"/>
      <c r="M3" s="3"/>
      <c r="N3" s="3"/>
      <c r="O3" s="3"/>
      <c r="P3" s="3"/>
      <c r="Q3" s="3"/>
      <c r="R3" s="3"/>
      <c r="S3" s="3"/>
      <c r="T3" s="3"/>
      <c r="U3" s="3"/>
      <c r="W3" s="135" t="s">
        <v>83</v>
      </c>
      <c r="X3" s="135"/>
      <c r="Y3" s="132" t="s">
        <v>84</v>
      </c>
      <c r="Z3" s="133"/>
      <c r="AA3" s="95"/>
      <c r="AB3" s="96"/>
      <c r="AJ3" s="97" t="s">
        <v>84</v>
      </c>
    </row>
    <row r="4" spans="1:37" ht="21.75" customHeight="1">
      <c r="A4" s="69" t="s">
        <v>10</v>
      </c>
      <c r="B4" s="10"/>
      <c r="C4" s="11">
        <f>J4+R4</f>
        <v>1.5</v>
      </c>
      <c r="D4" s="12" t="s">
        <v>8</v>
      </c>
      <c r="E4" s="13"/>
      <c r="F4" s="147" t="s">
        <v>11</v>
      </c>
      <c r="G4" s="148"/>
      <c r="H4" s="148"/>
      <c r="I4" s="148"/>
      <c r="J4" s="146">
        <v>0.5</v>
      </c>
      <c r="K4" s="146"/>
      <c r="L4" s="146"/>
      <c r="M4" s="55" t="s">
        <v>61</v>
      </c>
      <c r="N4" s="147" t="s">
        <v>12</v>
      </c>
      <c r="O4" s="148"/>
      <c r="P4" s="148"/>
      <c r="Q4" s="148"/>
      <c r="R4" s="146">
        <v>1</v>
      </c>
      <c r="S4" s="146"/>
      <c r="T4" s="146"/>
      <c r="U4" s="55" t="s">
        <v>61</v>
      </c>
      <c r="W4" s="134" t="s">
        <v>80</v>
      </c>
      <c r="X4" s="135"/>
      <c r="Y4" s="187">
        <v>13</v>
      </c>
      <c r="Z4" s="187"/>
      <c r="AA4" s="2" t="s">
        <v>18</v>
      </c>
      <c r="AB4" s="101"/>
      <c r="AC4" s="102"/>
      <c r="AD4" s="150" t="s">
        <v>63</v>
      </c>
      <c r="AE4" s="150"/>
      <c r="AJ4" s="97" t="s">
        <v>85</v>
      </c>
    </row>
    <row r="5" spans="1:37" ht="22.5" customHeight="1">
      <c r="A5" s="70" t="s">
        <v>14</v>
      </c>
      <c r="B5" s="14"/>
      <c r="C5" s="62">
        <f>F5+N5</f>
        <v>1500</v>
      </c>
      <c r="D5" s="15" t="s">
        <v>90</v>
      </c>
      <c r="E5" s="16"/>
      <c r="F5" s="188">
        <v>500</v>
      </c>
      <c r="G5" s="189"/>
      <c r="H5" s="189"/>
      <c r="I5" s="189"/>
      <c r="J5" s="189"/>
      <c r="K5" s="189"/>
      <c r="L5" s="189"/>
      <c r="M5" s="17" t="s">
        <v>1</v>
      </c>
      <c r="N5" s="188">
        <v>1000</v>
      </c>
      <c r="O5" s="189"/>
      <c r="P5" s="189"/>
      <c r="Q5" s="189"/>
      <c r="R5" s="189"/>
      <c r="S5" s="189"/>
      <c r="T5" s="189"/>
      <c r="U5" s="17" t="s">
        <v>1</v>
      </c>
      <c r="W5" s="190"/>
      <c r="X5" s="191"/>
      <c r="Y5" s="192"/>
      <c r="Z5" s="193"/>
      <c r="AB5" s="100"/>
      <c r="AC5" s="100"/>
      <c r="AJ5" s="97" t="s">
        <v>86</v>
      </c>
    </row>
    <row r="6" spans="1:37" ht="22.5" customHeight="1">
      <c r="A6" s="71" t="s">
        <v>40</v>
      </c>
      <c r="B6" s="18" t="s">
        <v>17</v>
      </c>
      <c r="C6" s="11">
        <f>Y4</f>
        <v>13</v>
      </c>
      <c r="D6" s="15" t="s">
        <v>18</v>
      </c>
      <c r="E6" s="15"/>
      <c r="F6" s="119">
        <f>IF(Y3="下水のみ",0,J4*VLOOKUP(C6,基本料金!B4:F10,5))</f>
        <v>495.00000000000006</v>
      </c>
      <c r="G6" s="120"/>
      <c r="H6" s="120"/>
      <c r="I6" s="120"/>
      <c r="J6" s="120"/>
      <c r="K6" s="120"/>
      <c r="L6" s="120"/>
      <c r="M6" s="19" t="s">
        <v>0</v>
      </c>
      <c r="N6" s="119">
        <f>IF(Y3="下水のみ",0,R4*VLOOKUP(C6,基本料金!B4:F10,5))</f>
        <v>990.00000000000011</v>
      </c>
      <c r="O6" s="120"/>
      <c r="P6" s="120"/>
      <c r="Q6" s="120"/>
      <c r="R6" s="120"/>
      <c r="S6" s="120"/>
      <c r="T6" s="120"/>
      <c r="U6" s="19" t="s">
        <v>0</v>
      </c>
      <c r="W6" s="186" t="s">
        <v>87</v>
      </c>
      <c r="X6" s="186"/>
      <c r="Y6" s="186"/>
      <c r="Z6" s="186"/>
      <c r="AA6" s="186"/>
      <c r="AB6" s="186"/>
      <c r="AC6" s="186"/>
      <c r="AD6" s="186"/>
      <c r="AE6" s="186"/>
      <c r="AF6" s="186"/>
      <c r="AG6" s="186"/>
      <c r="AH6" s="186"/>
      <c r="AI6" s="186"/>
      <c r="AJ6" s="186"/>
      <c r="AK6" s="186"/>
    </row>
    <row r="7" spans="1:37" ht="22.5" customHeight="1">
      <c r="A7" s="72"/>
      <c r="B7" s="123"/>
      <c r="C7" s="124"/>
      <c r="D7" s="124"/>
      <c r="E7" s="124"/>
      <c r="F7" s="125" t="s">
        <v>41</v>
      </c>
      <c r="G7" s="126"/>
      <c r="H7" s="85"/>
      <c r="I7" s="59" t="s">
        <v>62</v>
      </c>
      <c r="J7" s="123" t="s">
        <v>91</v>
      </c>
      <c r="K7" s="149"/>
      <c r="L7" s="127" t="s">
        <v>42</v>
      </c>
      <c r="M7" s="127"/>
      <c r="N7" s="145" t="s">
        <v>41</v>
      </c>
      <c r="O7" s="145"/>
      <c r="P7" s="85"/>
      <c r="Q7" s="59" t="s">
        <v>62</v>
      </c>
      <c r="R7" s="123" t="s">
        <v>91</v>
      </c>
      <c r="S7" s="149"/>
      <c r="T7" s="127" t="s">
        <v>42</v>
      </c>
      <c r="U7" s="127"/>
      <c r="V7" s="5"/>
      <c r="W7" s="176" t="s">
        <v>66</v>
      </c>
      <c r="X7" s="176"/>
      <c r="Y7" s="176"/>
      <c r="Z7" s="176"/>
      <c r="AA7" s="176"/>
      <c r="AB7" s="176"/>
      <c r="AC7" s="176"/>
      <c r="AD7" s="176"/>
      <c r="AE7" s="4"/>
      <c r="AF7" s="4"/>
      <c r="AG7" s="4"/>
      <c r="AH7" s="4"/>
      <c r="AI7" s="4"/>
      <c r="AJ7" s="4"/>
      <c r="AK7" s="4"/>
    </row>
    <row r="8" spans="1:37" ht="22.5" customHeight="1">
      <c r="A8" s="72" t="s">
        <v>13</v>
      </c>
      <c r="B8" s="21" t="s">
        <v>2</v>
      </c>
      <c r="C8" s="144" t="s">
        <v>20</v>
      </c>
      <c r="D8" s="144"/>
      <c r="E8" s="22" t="s">
        <v>3</v>
      </c>
      <c r="F8" s="63">
        <f>IF(F5&gt;12,12,F5)</f>
        <v>12</v>
      </c>
      <c r="G8" s="23" t="s">
        <v>1</v>
      </c>
      <c r="H8" s="23" t="s">
        <v>4</v>
      </c>
      <c r="I8" s="24">
        <v>50</v>
      </c>
      <c r="J8" s="24">
        <v>1.1000000000000001</v>
      </c>
      <c r="K8" s="23" t="s">
        <v>5</v>
      </c>
      <c r="L8" s="60">
        <f>F8*I8*J8</f>
        <v>660</v>
      </c>
      <c r="M8" s="23" t="s">
        <v>0</v>
      </c>
      <c r="N8" s="65">
        <f>IF(N5&gt;12,12,N5)</f>
        <v>12</v>
      </c>
      <c r="O8" s="23" t="s">
        <v>1</v>
      </c>
      <c r="P8" s="23" t="s">
        <v>4</v>
      </c>
      <c r="Q8" s="24">
        <v>50</v>
      </c>
      <c r="R8" s="24">
        <v>1.1000000000000001</v>
      </c>
      <c r="S8" s="23" t="s">
        <v>5</v>
      </c>
      <c r="T8" s="60">
        <f>N8*Q8*R8</f>
        <v>660</v>
      </c>
      <c r="U8" s="22" t="s">
        <v>0</v>
      </c>
      <c r="V8" s="5"/>
      <c r="W8" s="6" t="s">
        <v>43</v>
      </c>
      <c r="X8" s="7"/>
      <c r="Y8" s="7"/>
      <c r="Z8" s="7"/>
      <c r="AA8" s="7"/>
      <c r="AB8" s="7"/>
      <c r="AC8" s="7"/>
      <c r="AD8" s="4"/>
      <c r="AE8" s="6" t="s">
        <v>48</v>
      </c>
      <c r="AF8" s="6"/>
      <c r="AG8" s="7"/>
      <c r="AH8" s="7"/>
      <c r="AI8" s="7"/>
      <c r="AJ8" s="7"/>
      <c r="AK8" s="7"/>
    </row>
    <row r="9" spans="1:37" ht="22.5" customHeight="1" thickBot="1">
      <c r="A9" s="73"/>
      <c r="B9" s="25" t="s">
        <v>2</v>
      </c>
      <c r="C9" s="122" t="s">
        <v>27</v>
      </c>
      <c r="D9" s="122"/>
      <c r="E9" s="26" t="s">
        <v>3</v>
      </c>
      <c r="F9" s="64">
        <f>IF(F5&gt;20,8,IF(F5&gt;12,F5-12,0))</f>
        <v>8</v>
      </c>
      <c r="G9" s="27" t="s">
        <v>1</v>
      </c>
      <c r="H9" s="27" t="s">
        <v>4</v>
      </c>
      <c r="I9" s="28">
        <v>90</v>
      </c>
      <c r="J9" s="28">
        <v>1.1000000000000001</v>
      </c>
      <c r="K9" s="27" t="s">
        <v>5</v>
      </c>
      <c r="L9" s="60">
        <f>F9*I9*J9</f>
        <v>792.00000000000011</v>
      </c>
      <c r="M9" s="27" t="s">
        <v>0</v>
      </c>
      <c r="N9" s="66">
        <f>IF(N5&gt;20,8,IF(N5&gt;12,N5-12,0))</f>
        <v>8</v>
      </c>
      <c r="O9" s="27" t="s">
        <v>1</v>
      </c>
      <c r="P9" s="27" t="s">
        <v>4</v>
      </c>
      <c r="Q9" s="28">
        <v>90</v>
      </c>
      <c r="R9" s="28">
        <v>1.1000000000000001</v>
      </c>
      <c r="S9" s="27" t="s">
        <v>5</v>
      </c>
      <c r="T9" s="60">
        <f>N9*Q9*R9</f>
        <v>792.00000000000011</v>
      </c>
      <c r="U9" s="26" t="s">
        <v>0</v>
      </c>
      <c r="V9" s="5"/>
      <c r="W9" s="7" t="s">
        <v>44</v>
      </c>
      <c r="X9" s="7"/>
      <c r="Y9" s="7"/>
      <c r="Z9" s="7"/>
      <c r="AA9" s="7"/>
      <c r="AB9" s="7"/>
      <c r="AC9" s="8"/>
      <c r="AD9" s="4"/>
      <c r="AE9" s="7" t="s">
        <v>49</v>
      </c>
      <c r="AF9" s="7"/>
      <c r="AG9" s="7"/>
      <c r="AH9" s="7"/>
      <c r="AI9" s="7"/>
      <c r="AJ9" s="7"/>
      <c r="AK9" s="7"/>
    </row>
    <row r="10" spans="1:37" ht="22.5" customHeight="1">
      <c r="A10" s="73"/>
      <c r="B10" s="25" t="s">
        <v>2</v>
      </c>
      <c r="C10" s="122" t="s">
        <v>30</v>
      </c>
      <c r="D10" s="122"/>
      <c r="E10" s="26" t="s">
        <v>3</v>
      </c>
      <c r="F10" s="64">
        <f>IF(F5&gt;50,30,IF(F5&gt;20,F5-20,0))</f>
        <v>30</v>
      </c>
      <c r="G10" s="27" t="s">
        <v>1</v>
      </c>
      <c r="H10" s="27" t="s">
        <v>4</v>
      </c>
      <c r="I10" s="28">
        <v>130</v>
      </c>
      <c r="J10" s="28">
        <v>1.1000000000000001</v>
      </c>
      <c r="K10" s="27" t="s">
        <v>5</v>
      </c>
      <c r="L10" s="60">
        <f t="shared" ref="L10:L13" si="0">F10*I10*J10</f>
        <v>4290</v>
      </c>
      <c r="M10" s="27" t="s">
        <v>0</v>
      </c>
      <c r="N10" s="66">
        <f>IF(N5&gt;50,30,IF(N5&gt;20,N5-20,0))</f>
        <v>30</v>
      </c>
      <c r="O10" s="27" t="s">
        <v>1</v>
      </c>
      <c r="P10" s="27" t="s">
        <v>4</v>
      </c>
      <c r="Q10" s="28">
        <v>130</v>
      </c>
      <c r="R10" s="28">
        <v>1.1000000000000001</v>
      </c>
      <c r="S10" s="27" t="s">
        <v>5</v>
      </c>
      <c r="T10" s="60">
        <f t="shared" ref="T10:T13" si="1">N10*Q10*R10</f>
        <v>4290</v>
      </c>
      <c r="U10" s="26" t="s">
        <v>0</v>
      </c>
      <c r="W10" s="170" t="s">
        <v>45</v>
      </c>
      <c r="X10" s="158"/>
      <c r="Y10" s="171"/>
      <c r="Z10" s="88">
        <v>0.5</v>
      </c>
      <c r="AA10" s="169" t="s">
        <v>65</v>
      </c>
      <c r="AB10" s="159"/>
      <c r="AC10" s="9"/>
      <c r="AD10" s="4"/>
      <c r="AE10" s="167" t="s">
        <v>45</v>
      </c>
      <c r="AF10" s="168"/>
      <c r="AG10" s="168"/>
      <c r="AH10" s="168"/>
      <c r="AI10" s="88">
        <v>0.5</v>
      </c>
      <c r="AJ10" s="158" t="s">
        <v>65</v>
      </c>
      <c r="AK10" s="159"/>
    </row>
    <row r="11" spans="1:37" s="1" customFormat="1" ht="22.5" customHeight="1">
      <c r="A11" s="73"/>
      <c r="B11" s="25" t="s">
        <v>2</v>
      </c>
      <c r="C11" s="122" t="s">
        <v>6</v>
      </c>
      <c r="D11" s="122"/>
      <c r="E11" s="26" t="s">
        <v>3</v>
      </c>
      <c r="F11" s="64">
        <f>IF(F5&gt;100,50,IF(F5&gt;50,F5-50,0))</f>
        <v>50</v>
      </c>
      <c r="G11" s="27" t="s">
        <v>1</v>
      </c>
      <c r="H11" s="27" t="s">
        <v>4</v>
      </c>
      <c r="I11" s="28">
        <v>160</v>
      </c>
      <c r="J11" s="28">
        <v>1.1000000000000001</v>
      </c>
      <c r="K11" s="27" t="s">
        <v>5</v>
      </c>
      <c r="L11" s="60">
        <f t="shared" si="0"/>
        <v>8800</v>
      </c>
      <c r="M11" s="27" t="s">
        <v>0</v>
      </c>
      <c r="N11" s="66">
        <f>IF(N5&gt;100,50,IF(N5&gt;50,N5-50,0))</f>
        <v>50</v>
      </c>
      <c r="O11" s="27" t="s">
        <v>1</v>
      </c>
      <c r="P11" s="27" t="s">
        <v>4</v>
      </c>
      <c r="Q11" s="28">
        <v>160</v>
      </c>
      <c r="R11" s="28">
        <v>1.1000000000000001</v>
      </c>
      <c r="S11" s="27" t="s">
        <v>5</v>
      </c>
      <c r="T11" s="60">
        <f t="shared" si="1"/>
        <v>8800</v>
      </c>
      <c r="U11" s="26" t="s">
        <v>0</v>
      </c>
      <c r="W11" s="172" t="s">
        <v>46</v>
      </c>
      <c r="X11" s="160"/>
      <c r="Y11" s="173"/>
      <c r="Z11" s="86">
        <v>1</v>
      </c>
      <c r="AA11" s="164" t="s">
        <v>65</v>
      </c>
      <c r="AB11" s="161"/>
      <c r="AC11" s="9"/>
      <c r="AD11" s="4"/>
      <c r="AE11" s="151" t="s">
        <v>46</v>
      </c>
      <c r="AF11" s="152"/>
      <c r="AG11" s="152"/>
      <c r="AH11" s="152"/>
      <c r="AI11" s="86">
        <v>1</v>
      </c>
      <c r="AJ11" s="160" t="s">
        <v>65</v>
      </c>
      <c r="AK11" s="161"/>
    </row>
    <row r="12" spans="1:37" ht="22.5" customHeight="1" thickBot="1">
      <c r="A12" s="73"/>
      <c r="B12" s="25" t="s">
        <v>2</v>
      </c>
      <c r="C12" s="122" t="s">
        <v>34</v>
      </c>
      <c r="D12" s="122"/>
      <c r="E12" s="26" t="s">
        <v>3</v>
      </c>
      <c r="F12" s="64">
        <f>IF(F5&gt;200,100,IF(F5&gt;100,F5-100,0))</f>
        <v>100</v>
      </c>
      <c r="G12" s="27" t="s">
        <v>1</v>
      </c>
      <c r="H12" s="27" t="s">
        <v>4</v>
      </c>
      <c r="I12" s="28">
        <v>180</v>
      </c>
      <c r="J12" s="28">
        <v>1.1000000000000001</v>
      </c>
      <c r="K12" s="27" t="s">
        <v>5</v>
      </c>
      <c r="L12" s="60">
        <f t="shared" si="0"/>
        <v>19800</v>
      </c>
      <c r="M12" s="27" t="s">
        <v>0</v>
      </c>
      <c r="N12" s="66">
        <f>IF(N5&gt;200,100,IF(N5&gt;100,N5-100,0))</f>
        <v>100</v>
      </c>
      <c r="O12" s="27" t="s">
        <v>1</v>
      </c>
      <c r="P12" s="27" t="s">
        <v>4</v>
      </c>
      <c r="Q12" s="28">
        <v>180</v>
      </c>
      <c r="R12" s="28">
        <v>1.1000000000000001</v>
      </c>
      <c r="S12" s="27" t="s">
        <v>5</v>
      </c>
      <c r="T12" s="60">
        <f t="shared" si="1"/>
        <v>19800</v>
      </c>
      <c r="U12" s="26" t="s">
        <v>0</v>
      </c>
      <c r="W12" s="174" t="s">
        <v>47</v>
      </c>
      <c r="X12" s="162"/>
      <c r="Y12" s="175"/>
      <c r="Z12" s="87">
        <v>0</v>
      </c>
      <c r="AA12" s="165" t="s">
        <v>65</v>
      </c>
      <c r="AB12" s="163"/>
      <c r="AC12" s="9"/>
      <c r="AD12" s="4"/>
      <c r="AE12" s="153" t="s">
        <v>47</v>
      </c>
      <c r="AF12" s="154"/>
      <c r="AG12" s="154"/>
      <c r="AH12" s="154"/>
      <c r="AI12" s="87">
        <v>0</v>
      </c>
      <c r="AJ12" s="162" t="s">
        <v>65</v>
      </c>
      <c r="AK12" s="163"/>
    </row>
    <row r="13" spans="1:37" ht="22.5" customHeight="1" thickBot="1">
      <c r="A13" s="73"/>
      <c r="B13" s="25" t="s">
        <v>2</v>
      </c>
      <c r="C13" s="122" t="s">
        <v>35</v>
      </c>
      <c r="D13" s="122"/>
      <c r="E13" s="26" t="s">
        <v>3</v>
      </c>
      <c r="F13" s="64">
        <f>IF(F5&gt;200,F5-200,0)</f>
        <v>300</v>
      </c>
      <c r="G13" s="27" t="s">
        <v>1</v>
      </c>
      <c r="H13" s="27" t="s">
        <v>4</v>
      </c>
      <c r="I13" s="28">
        <v>210</v>
      </c>
      <c r="J13" s="24">
        <v>1.1000000000000001</v>
      </c>
      <c r="K13" s="27" t="s">
        <v>5</v>
      </c>
      <c r="L13" s="60">
        <f t="shared" si="0"/>
        <v>69300</v>
      </c>
      <c r="M13" s="27" t="s">
        <v>0</v>
      </c>
      <c r="N13" s="66">
        <f>IF(N5&gt;200,N5-200,0)</f>
        <v>800</v>
      </c>
      <c r="O13" s="27" t="s">
        <v>1</v>
      </c>
      <c r="P13" s="27" t="s">
        <v>4</v>
      </c>
      <c r="Q13" s="28">
        <v>210</v>
      </c>
      <c r="R13" s="24">
        <v>1.1000000000000001</v>
      </c>
      <c r="S13" s="27" t="s">
        <v>5</v>
      </c>
      <c r="T13" s="60">
        <f t="shared" si="1"/>
        <v>184800.00000000003</v>
      </c>
      <c r="U13" s="26" t="s">
        <v>0</v>
      </c>
    </row>
    <row r="14" spans="1:37" ht="22.5" customHeight="1">
      <c r="A14" s="74"/>
      <c r="B14" s="29"/>
      <c r="C14" s="138" t="s">
        <v>7</v>
      </c>
      <c r="D14" s="138"/>
      <c r="E14" s="30"/>
      <c r="F14" s="31">
        <f>SUM(F8:F13)</f>
        <v>500</v>
      </c>
      <c r="G14" s="32" t="s">
        <v>1</v>
      </c>
      <c r="H14" s="121">
        <f>SUM(L8:L13)</f>
        <v>103642</v>
      </c>
      <c r="I14" s="121"/>
      <c r="J14" s="121"/>
      <c r="K14" s="121"/>
      <c r="L14" s="121"/>
      <c r="M14" s="32" t="s">
        <v>0</v>
      </c>
      <c r="N14" s="33">
        <f>SUM(N8:N13)</f>
        <v>1000</v>
      </c>
      <c r="O14" s="32" t="s">
        <v>1</v>
      </c>
      <c r="P14" s="121">
        <f>SUM(T8:T13)</f>
        <v>219142.00000000003</v>
      </c>
      <c r="Q14" s="121"/>
      <c r="R14" s="121"/>
      <c r="S14" s="121"/>
      <c r="T14" s="121"/>
      <c r="U14" s="30" t="s">
        <v>0</v>
      </c>
      <c r="W14" s="128" t="s">
        <v>76</v>
      </c>
      <c r="X14" s="129"/>
      <c r="Y14" s="129"/>
      <c r="Z14" s="155">
        <f>F16</f>
        <v>324269</v>
      </c>
      <c r="AA14" s="156"/>
      <c r="AB14" s="156"/>
      <c r="AC14" s="157"/>
    </row>
    <row r="15" spans="1:37" ht="22.5" customHeight="1" thickBot="1">
      <c r="A15" s="75"/>
      <c r="B15" s="143" t="s">
        <v>50</v>
      </c>
      <c r="C15" s="143"/>
      <c r="D15" s="143"/>
      <c r="E15" s="143"/>
      <c r="F15" s="117">
        <f>ROUNDDOWN(F6+H14,0)</f>
        <v>104137</v>
      </c>
      <c r="G15" s="117"/>
      <c r="H15" s="117"/>
      <c r="I15" s="117"/>
      <c r="J15" s="117"/>
      <c r="K15" s="117"/>
      <c r="L15" s="118"/>
      <c r="M15" s="35" t="s">
        <v>0</v>
      </c>
      <c r="N15" s="117">
        <f>ROUNDDOWN(N6+P14,0)</f>
        <v>220132</v>
      </c>
      <c r="O15" s="117"/>
      <c r="P15" s="117"/>
      <c r="Q15" s="117"/>
      <c r="R15" s="117"/>
      <c r="S15" s="117"/>
      <c r="T15" s="118"/>
      <c r="U15" s="36" t="s">
        <v>0</v>
      </c>
      <c r="W15" s="111" t="s">
        <v>77</v>
      </c>
      <c r="X15" s="112"/>
      <c r="Y15" s="112"/>
      <c r="Z15" s="105">
        <f>F32</f>
        <v>415085</v>
      </c>
      <c r="AA15" s="106"/>
      <c r="AB15" s="106"/>
      <c r="AC15" s="107"/>
    </row>
    <row r="16" spans="1:37" ht="24.75" customHeight="1" thickTop="1" thickBot="1">
      <c r="A16" s="76"/>
      <c r="B16" s="140" t="s">
        <v>51</v>
      </c>
      <c r="C16" s="141"/>
      <c r="D16" s="141"/>
      <c r="E16" s="142"/>
      <c r="F16" s="113">
        <f>F15+N15</f>
        <v>324269</v>
      </c>
      <c r="G16" s="114"/>
      <c r="H16" s="114"/>
      <c r="I16" s="114"/>
      <c r="J16" s="114"/>
      <c r="K16" s="114"/>
      <c r="L16" s="114"/>
      <c r="M16" s="114"/>
      <c r="N16" s="114"/>
      <c r="O16" s="114"/>
      <c r="P16" s="114"/>
      <c r="Q16" s="114"/>
      <c r="R16" s="114"/>
      <c r="S16" s="114"/>
      <c r="T16" s="114"/>
      <c r="U16" s="61" t="s">
        <v>0</v>
      </c>
      <c r="W16" s="130" t="s">
        <v>79</v>
      </c>
      <c r="X16" s="131"/>
      <c r="Y16" s="131"/>
      <c r="Z16" s="108">
        <f>G34</f>
        <v>739354</v>
      </c>
      <c r="AA16" s="109"/>
      <c r="AB16" s="109"/>
      <c r="AC16" s="110"/>
    </row>
    <row r="17" spans="1:25" ht="12.75" customHeight="1">
      <c r="A17" s="76"/>
      <c r="B17" s="37"/>
      <c r="C17" s="37"/>
      <c r="D17" s="37"/>
      <c r="E17" s="37"/>
      <c r="F17" s="38"/>
      <c r="G17" s="38"/>
      <c r="H17" s="38"/>
      <c r="I17" s="38"/>
      <c r="J17" s="38"/>
      <c r="K17" s="38"/>
      <c r="L17" s="38"/>
      <c r="M17" s="38"/>
      <c r="N17" s="38"/>
      <c r="O17" s="38"/>
      <c r="P17" s="38"/>
      <c r="Q17" s="38"/>
      <c r="R17" s="38"/>
      <c r="S17" s="38"/>
      <c r="T17" s="38"/>
      <c r="U17" s="38"/>
    </row>
    <row r="18" spans="1:25" ht="22.5" customHeight="1">
      <c r="A18" s="139" t="s">
        <v>78</v>
      </c>
      <c r="B18" s="139"/>
      <c r="C18" s="139"/>
      <c r="D18" s="139"/>
      <c r="E18" s="139"/>
      <c r="F18" s="139"/>
      <c r="G18" s="139"/>
      <c r="H18" s="139"/>
      <c r="I18" s="139"/>
      <c r="J18" s="139"/>
      <c r="K18" s="139"/>
      <c r="L18" s="139"/>
      <c r="M18" s="139"/>
      <c r="N18" s="139"/>
      <c r="O18" s="139"/>
      <c r="P18" s="139"/>
      <c r="Q18" s="139"/>
      <c r="R18" s="139"/>
      <c r="S18" s="139"/>
      <c r="T18" s="139"/>
      <c r="U18" s="139"/>
    </row>
    <row r="19" spans="1:25" ht="12" customHeight="1">
      <c r="A19" s="68"/>
      <c r="B19" s="3"/>
      <c r="C19" s="3"/>
      <c r="D19" s="3"/>
      <c r="E19" s="3"/>
      <c r="F19" s="3"/>
      <c r="G19" s="3"/>
      <c r="H19" s="3"/>
      <c r="I19" s="3"/>
      <c r="J19" s="3"/>
      <c r="K19" s="3"/>
      <c r="L19" s="3"/>
      <c r="M19" s="3"/>
      <c r="N19" s="3"/>
      <c r="O19" s="3"/>
      <c r="P19" s="3"/>
      <c r="Q19" s="3"/>
      <c r="R19" s="3"/>
      <c r="S19" s="3"/>
      <c r="T19" s="3"/>
      <c r="U19" s="3"/>
    </row>
    <row r="20" spans="1:25" ht="19.5" customHeight="1">
      <c r="A20" s="70" t="s">
        <v>14</v>
      </c>
      <c r="B20" s="14"/>
      <c r="C20" s="62">
        <f>F20+N20</f>
        <v>2500</v>
      </c>
      <c r="D20" s="15" t="s">
        <v>89</v>
      </c>
      <c r="E20" s="16"/>
      <c r="F20" s="188">
        <v>1000</v>
      </c>
      <c r="G20" s="189"/>
      <c r="H20" s="189"/>
      <c r="I20" s="189"/>
      <c r="J20" s="189"/>
      <c r="K20" s="189"/>
      <c r="L20" s="189"/>
      <c r="M20" s="17" t="s">
        <v>1</v>
      </c>
      <c r="N20" s="188">
        <v>1500</v>
      </c>
      <c r="O20" s="189"/>
      <c r="P20" s="189"/>
      <c r="Q20" s="189"/>
      <c r="R20" s="189"/>
      <c r="S20" s="189"/>
      <c r="T20" s="189"/>
      <c r="U20" s="17" t="s">
        <v>1</v>
      </c>
    </row>
    <row r="21" spans="1:25" ht="22.5" customHeight="1">
      <c r="A21" s="82"/>
      <c r="B21" s="123"/>
      <c r="C21" s="124"/>
      <c r="D21" s="124"/>
      <c r="E21" s="124"/>
      <c r="F21" s="125" t="s">
        <v>41</v>
      </c>
      <c r="G21" s="126"/>
      <c r="H21" s="85"/>
      <c r="I21" s="59" t="s">
        <v>62</v>
      </c>
      <c r="J21" s="123" t="s">
        <v>91</v>
      </c>
      <c r="K21" s="149"/>
      <c r="L21" s="127" t="s">
        <v>42</v>
      </c>
      <c r="M21" s="127"/>
      <c r="N21" s="145" t="s">
        <v>41</v>
      </c>
      <c r="O21" s="145"/>
      <c r="P21" s="85"/>
      <c r="Q21" s="59" t="s">
        <v>62</v>
      </c>
      <c r="R21" s="123" t="s">
        <v>91</v>
      </c>
      <c r="S21" s="149"/>
      <c r="T21" s="127" t="s">
        <v>42</v>
      </c>
      <c r="U21" s="127"/>
      <c r="Y21" s="5"/>
    </row>
    <row r="22" spans="1:25" ht="22.5" customHeight="1">
      <c r="A22" s="81" t="s">
        <v>13</v>
      </c>
      <c r="B22" s="21" t="s">
        <v>69</v>
      </c>
      <c r="C22" s="182" t="s">
        <v>71</v>
      </c>
      <c r="D22" s="182"/>
      <c r="E22" s="89" t="s">
        <v>70</v>
      </c>
      <c r="F22" s="21" t="s">
        <v>72</v>
      </c>
      <c r="G22" s="99">
        <f>IF(Y3="上水のみ",0,J4)</f>
        <v>0.5</v>
      </c>
      <c r="H22" s="91" t="s">
        <v>4</v>
      </c>
      <c r="I22" s="92">
        <v>700</v>
      </c>
      <c r="J22" s="90">
        <v>1.1000000000000001</v>
      </c>
      <c r="K22" s="91" t="s">
        <v>74</v>
      </c>
      <c r="L22" s="94">
        <f>G22*I22*J22</f>
        <v>385.00000000000006</v>
      </c>
      <c r="M22" s="93" t="s">
        <v>0</v>
      </c>
      <c r="N22" s="21" t="s">
        <v>72</v>
      </c>
      <c r="O22" s="99">
        <f>IF(Y3="上水のみ",0,R4)</f>
        <v>1</v>
      </c>
      <c r="P22" s="91" t="s">
        <v>73</v>
      </c>
      <c r="Q22" s="92">
        <v>700</v>
      </c>
      <c r="R22" s="90">
        <v>1.1000000000000001</v>
      </c>
      <c r="S22" s="91" t="s">
        <v>74</v>
      </c>
      <c r="T22" s="98">
        <f>O22*Q22*R22</f>
        <v>770.00000000000011</v>
      </c>
      <c r="U22" s="93" t="s">
        <v>0</v>
      </c>
    </row>
    <row r="23" spans="1:25" ht="22.5" customHeight="1">
      <c r="A23" s="81"/>
      <c r="B23" s="83" t="s">
        <v>2</v>
      </c>
      <c r="C23" s="185" t="s">
        <v>68</v>
      </c>
      <c r="D23" s="185"/>
      <c r="E23" s="84" t="s">
        <v>3</v>
      </c>
      <c r="F23" s="63">
        <f>IF(F20&gt;10,10,F20)</f>
        <v>10</v>
      </c>
      <c r="G23" s="23" t="s">
        <v>1</v>
      </c>
      <c r="H23" s="23" t="s">
        <v>4</v>
      </c>
      <c r="I23" s="24">
        <v>10</v>
      </c>
      <c r="J23" s="24">
        <v>1.1000000000000001</v>
      </c>
      <c r="K23" s="23" t="s">
        <v>5</v>
      </c>
      <c r="L23" s="60">
        <f>F23*I23*J23</f>
        <v>110.00000000000001</v>
      </c>
      <c r="M23" s="23" t="s">
        <v>0</v>
      </c>
      <c r="N23" s="65">
        <f>IF(N20&gt;10,10,N20)</f>
        <v>10</v>
      </c>
      <c r="O23" s="23" t="s">
        <v>1</v>
      </c>
      <c r="P23" s="23" t="s">
        <v>4</v>
      </c>
      <c r="Q23" s="24">
        <v>10</v>
      </c>
      <c r="R23" s="24">
        <v>1.1000000000000001</v>
      </c>
      <c r="S23" s="23" t="s">
        <v>5</v>
      </c>
      <c r="T23" s="60">
        <f>N23*Q23*R23</f>
        <v>110.00000000000001</v>
      </c>
      <c r="U23" s="84" t="s">
        <v>0</v>
      </c>
    </row>
    <row r="24" spans="1:25" ht="22.5" customHeight="1">
      <c r="A24" s="73"/>
      <c r="B24" s="25" t="s">
        <v>2</v>
      </c>
      <c r="C24" s="122" t="s">
        <v>52</v>
      </c>
      <c r="D24" s="122"/>
      <c r="E24" s="26" t="s">
        <v>3</v>
      </c>
      <c r="F24" s="64">
        <f>IF(F20&gt;30,20,IF(F20&gt;10,F20-10,0))</f>
        <v>20</v>
      </c>
      <c r="G24" s="27" t="s">
        <v>1</v>
      </c>
      <c r="H24" s="27" t="s">
        <v>4</v>
      </c>
      <c r="I24" s="28">
        <v>90</v>
      </c>
      <c r="J24" s="28">
        <v>1.1000000000000001</v>
      </c>
      <c r="K24" s="27" t="s">
        <v>5</v>
      </c>
      <c r="L24" s="60">
        <f>F24*I24*J24</f>
        <v>1980.0000000000002</v>
      </c>
      <c r="M24" s="27" t="s">
        <v>0</v>
      </c>
      <c r="N24" s="66">
        <f>IF(N20&gt;30,20,IF(N20&gt;10,N20-10,0))</f>
        <v>20</v>
      </c>
      <c r="O24" s="27" t="s">
        <v>1</v>
      </c>
      <c r="P24" s="27" t="s">
        <v>4</v>
      </c>
      <c r="Q24" s="28">
        <v>90</v>
      </c>
      <c r="R24" s="28">
        <v>1.1000000000000001</v>
      </c>
      <c r="S24" s="27" t="s">
        <v>5</v>
      </c>
      <c r="T24" s="60">
        <f>N24*Q24*R24</f>
        <v>1980.0000000000002</v>
      </c>
      <c r="U24" s="26" t="s">
        <v>0</v>
      </c>
    </row>
    <row r="25" spans="1:25" ht="22.5" customHeight="1">
      <c r="A25" s="73"/>
      <c r="B25" s="25" t="s">
        <v>2</v>
      </c>
      <c r="C25" s="122" t="s">
        <v>53</v>
      </c>
      <c r="D25" s="122"/>
      <c r="E25" s="26" t="s">
        <v>3</v>
      </c>
      <c r="F25" s="64">
        <f>IF(F20&gt;50,20,IF(F20&gt;30,F20-30,0))</f>
        <v>20</v>
      </c>
      <c r="G25" s="27" t="s">
        <v>1</v>
      </c>
      <c r="H25" s="27" t="s">
        <v>4</v>
      </c>
      <c r="I25" s="28">
        <v>100</v>
      </c>
      <c r="J25" s="28">
        <v>1.1000000000000001</v>
      </c>
      <c r="K25" s="27" t="s">
        <v>5</v>
      </c>
      <c r="L25" s="60">
        <f t="shared" ref="L25:L29" si="2">F25*I25*J25</f>
        <v>2200</v>
      </c>
      <c r="M25" s="27" t="s">
        <v>0</v>
      </c>
      <c r="N25" s="66">
        <f>IF(N20&gt;50,20,IF(N20&gt;30,N20-30,0))</f>
        <v>20</v>
      </c>
      <c r="O25" s="27" t="s">
        <v>1</v>
      </c>
      <c r="P25" s="27" t="s">
        <v>4</v>
      </c>
      <c r="Q25" s="28">
        <v>100</v>
      </c>
      <c r="R25" s="28">
        <v>1.1000000000000001</v>
      </c>
      <c r="S25" s="27" t="s">
        <v>5</v>
      </c>
      <c r="T25" s="60">
        <f t="shared" ref="T25:T29" si="3">N25*Q25*R25</f>
        <v>2200</v>
      </c>
      <c r="U25" s="26" t="s">
        <v>0</v>
      </c>
    </row>
    <row r="26" spans="1:25" ht="22.5" customHeight="1">
      <c r="A26" s="73"/>
      <c r="B26" s="25" t="s">
        <v>2</v>
      </c>
      <c r="C26" s="122" t="s">
        <v>6</v>
      </c>
      <c r="D26" s="122"/>
      <c r="E26" s="26" t="s">
        <v>3</v>
      </c>
      <c r="F26" s="64">
        <f>IF(F20&gt;100,50,IF(F20&gt;50,F20-50,0))</f>
        <v>50</v>
      </c>
      <c r="G26" s="27" t="s">
        <v>1</v>
      </c>
      <c r="H26" s="27" t="s">
        <v>4</v>
      </c>
      <c r="I26" s="28">
        <v>115</v>
      </c>
      <c r="J26" s="28">
        <v>1.1000000000000001</v>
      </c>
      <c r="K26" s="27" t="s">
        <v>5</v>
      </c>
      <c r="L26" s="60">
        <f t="shared" si="2"/>
        <v>6325.0000000000009</v>
      </c>
      <c r="M26" s="27" t="s">
        <v>0</v>
      </c>
      <c r="N26" s="66">
        <f>IF(N20&gt;100,50,IF(N20&gt;50,N20-50,0))</f>
        <v>50</v>
      </c>
      <c r="O26" s="27" t="s">
        <v>1</v>
      </c>
      <c r="P26" s="27" t="s">
        <v>4</v>
      </c>
      <c r="Q26" s="28">
        <v>115</v>
      </c>
      <c r="R26" s="28">
        <v>1.1000000000000001</v>
      </c>
      <c r="S26" s="27" t="s">
        <v>5</v>
      </c>
      <c r="T26" s="60">
        <f t="shared" si="3"/>
        <v>6325.0000000000009</v>
      </c>
      <c r="U26" s="26" t="s">
        <v>0</v>
      </c>
    </row>
    <row r="27" spans="1:25" ht="22.5" customHeight="1">
      <c r="A27" s="73"/>
      <c r="B27" s="25" t="s">
        <v>2</v>
      </c>
      <c r="C27" s="122" t="s">
        <v>54</v>
      </c>
      <c r="D27" s="122"/>
      <c r="E27" s="26" t="s">
        <v>3</v>
      </c>
      <c r="F27" s="64">
        <f>IF(F20&gt;500,400,IF(F20&gt;100,F20-100,0))</f>
        <v>400</v>
      </c>
      <c r="G27" s="27" t="s">
        <v>1</v>
      </c>
      <c r="H27" s="27" t="s">
        <v>4</v>
      </c>
      <c r="I27" s="28">
        <v>140</v>
      </c>
      <c r="J27" s="28">
        <v>1.1000000000000001</v>
      </c>
      <c r="K27" s="27" t="s">
        <v>5</v>
      </c>
      <c r="L27" s="60">
        <f t="shared" si="2"/>
        <v>61600.000000000007</v>
      </c>
      <c r="M27" s="27" t="s">
        <v>0</v>
      </c>
      <c r="N27" s="66">
        <f>IF(N20&gt;500,400,IF(N20&gt;100,N20-100,0))</f>
        <v>400</v>
      </c>
      <c r="O27" s="27" t="s">
        <v>1</v>
      </c>
      <c r="P27" s="27" t="s">
        <v>4</v>
      </c>
      <c r="Q27" s="28">
        <v>140</v>
      </c>
      <c r="R27" s="28">
        <v>1.1000000000000001</v>
      </c>
      <c r="S27" s="27" t="s">
        <v>5</v>
      </c>
      <c r="T27" s="60">
        <f t="shared" si="3"/>
        <v>61600.000000000007</v>
      </c>
      <c r="U27" s="26" t="s">
        <v>0</v>
      </c>
    </row>
    <row r="28" spans="1:25" ht="22.5" customHeight="1">
      <c r="A28" s="73"/>
      <c r="B28" s="25" t="s">
        <v>2</v>
      </c>
      <c r="C28" s="122" t="s">
        <v>55</v>
      </c>
      <c r="D28" s="122"/>
      <c r="E28" s="26" t="s">
        <v>3</v>
      </c>
      <c r="F28" s="64">
        <f>IF(F20&gt;1000,500,IF(F20&gt;500,F20-500,0))</f>
        <v>500</v>
      </c>
      <c r="G28" s="27" t="s">
        <v>1</v>
      </c>
      <c r="H28" s="27" t="s">
        <v>4</v>
      </c>
      <c r="I28" s="28">
        <v>160</v>
      </c>
      <c r="J28" s="28">
        <v>1.1000000000000001</v>
      </c>
      <c r="K28" s="27" t="s">
        <v>5</v>
      </c>
      <c r="L28" s="60">
        <f t="shared" si="2"/>
        <v>88000</v>
      </c>
      <c r="M28" s="27" t="s">
        <v>0</v>
      </c>
      <c r="N28" s="66">
        <f>IF(N20&gt;1000,500,IF(N20&gt;500,N20-500,0))</f>
        <v>500</v>
      </c>
      <c r="O28" s="27" t="s">
        <v>1</v>
      </c>
      <c r="P28" s="27" t="s">
        <v>4</v>
      </c>
      <c r="Q28" s="28">
        <v>160</v>
      </c>
      <c r="R28" s="28">
        <v>1.1000000000000001</v>
      </c>
      <c r="S28" s="27" t="s">
        <v>5</v>
      </c>
      <c r="T28" s="60">
        <f t="shared" si="3"/>
        <v>88000</v>
      </c>
      <c r="U28" s="26" t="s">
        <v>0</v>
      </c>
    </row>
    <row r="29" spans="1:25" ht="22.5" customHeight="1">
      <c r="A29" s="73"/>
      <c r="B29" s="25" t="s">
        <v>2</v>
      </c>
      <c r="C29" s="122" t="s">
        <v>56</v>
      </c>
      <c r="D29" s="122"/>
      <c r="E29" s="26" t="s">
        <v>3</v>
      </c>
      <c r="F29" s="67">
        <f>IF(F20&gt;1000,F20-1000,0)</f>
        <v>0</v>
      </c>
      <c r="G29" s="27" t="s">
        <v>1</v>
      </c>
      <c r="H29" s="27" t="s">
        <v>4</v>
      </c>
      <c r="I29" s="28">
        <v>170</v>
      </c>
      <c r="J29" s="28">
        <v>1.1000000000000001</v>
      </c>
      <c r="K29" s="27" t="s">
        <v>5</v>
      </c>
      <c r="L29" s="60">
        <f t="shared" si="2"/>
        <v>0</v>
      </c>
      <c r="M29" s="27" t="s">
        <v>0</v>
      </c>
      <c r="N29" s="66">
        <f>IF(N20&gt;1000,N20-1000,0)</f>
        <v>500</v>
      </c>
      <c r="O29" s="27" t="s">
        <v>1</v>
      </c>
      <c r="P29" s="27" t="s">
        <v>4</v>
      </c>
      <c r="Q29" s="28">
        <v>170</v>
      </c>
      <c r="R29" s="28">
        <v>1.1000000000000001</v>
      </c>
      <c r="S29" s="27" t="s">
        <v>5</v>
      </c>
      <c r="T29" s="60">
        <f t="shared" si="3"/>
        <v>93500.000000000015</v>
      </c>
      <c r="U29" s="26" t="s">
        <v>0</v>
      </c>
    </row>
    <row r="30" spans="1:25" ht="22.5" customHeight="1">
      <c r="A30" s="74"/>
      <c r="B30" s="29"/>
      <c r="C30" s="138" t="s">
        <v>7</v>
      </c>
      <c r="D30" s="138"/>
      <c r="E30" s="30"/>
      <c r="F30" s="31">
        <f>SUM(F23:F28)</f>
        <v>1000</v>
      </c>
      <c r="G30" s="32" t="s">
        <v>1</v>
      </c>
      <c r="H30" s="121">
        <f>SUM(L22:L29)</f>
        <v>160600</v>
      </c>
      <c r="I30" s="121"/>
      <c r="J30" s="121"/>
      <c r="K30" s="121"/>
      <c r="L30" s="121"/>
      <c r="M30" s="32" t="s">
        <v>0</v>
      </c>
      <c r="N30" s="33">
        <f>SUM(N23:N28)</f>
        <v>1000</v>
      </c>
      <c r="O30" s="32" t="s">
        <v>1</v>
      </c>
      <c r="P30" s="121">
        <f>SUM(T22:T29)</f>
        <v>254485</v>
      </c>
      <c r="Q30" s="121"/>
      <c r="R30" s="121"/>
      <c r="S30" s="121"/>
      <c r="T30" s="121"/>
      <c r="U30" s="30" t="s">
        <v>0</v>
      </c>
    </row>
    <row r="31" spans="1:25" ht="22.5" customHeight="1">
      <c r="A31" s="75"/>
      <c r="B31" s="143" t="s">
        <v>50</v>
      </c>
      <c r="C31" s="143"/>
      <c r="D31" s="143"/>
      <c r="E31" s="143"/>
      <c r="F31" s="183">
        <f>ROUNDDOWN(H30,0)</f>
        <v>160600</v>
      </c>
      <c r="G31" s="183"/>
      <c r="H31" s="183"/>
      <c r="I31" s="183"/>
      <c r="J31" s="183"/>
      <c r="K31" s="183"/>
      <c r="L31" s="184"/>
      <c r="M31" s="35" t="s">
        <v>0</v>
      </c>
      <c r="N31" s="183">
        <f>ROUNDDOWN(P30,0)</f>
        <v>254485</v>
      </c>
      <c r="O31" s="183"/>
      <c r="P31" s="183"/>
      <c r="Q31" s="183"/>
      <c r="R31" s="183"/>
      <c r="S31" s="183"/>
      <c r="T31" s="184"/>
      <c r="U31" s="36" t="s">
        <v>0</v>
      </c>
    </row>
    <row r="32" spans="1:25" ht="27" customHeight="1">
      <c r="A32" s="76"/>
      <c r="B32" s="140" t="s">
        <v>51</v>
      </c>
      <c r="C32" s="141"/>
      <c r="D32" s="141"/>
      <c r="E32" s="142"/>
      <c r="F32" s="115">
        <f>N31+F31</f>
        <v>415085</v>
      </c>
      <c r="G32" s="116"/>
      <c r="H32" s="116"/>
      <c r="I32" s="116"/>
      <c r="J32" s="116"/>
      <c r="K32" s="116"/>
      <c r="L32" s="116"/>
      <c r="M32" s="116"/>
      <c r="N32" s="116"/>
      <c r="O32" s="116"/>
      <c r="P32" s="116"/>
      <c r="Q32" s="116"/>
      <c r="R32" s="116"/>
      <c r="S32" s="116"/>
      <c r="T32" s="116"/>
      <c r="U32" s="61" t="s">
        <v>0</v>
      </c>
    </row>
    <row r="33" spans="1:21" ht="18" customHeight="1" thickBot="1">
      <c r="A33" s="76"/>
      <c r="B33" s="34"/>
      <c r="C33" s="34"/>
      <c r="D33" s="34"/>
      <c r="E33" s="34"/>
      <c r="F33" s="34"/>
      <c r="G33" s="34"/>
      <c r="H33" s="34"/>
      <c r="I33" s="34"/>
      <c r="J33" s="34"/>
      <c r="K33" s="34"/>
      <c r="L33" s="34"/>
      <c r="M33" s="34"/>
      <c r="N33" s="34"/>
      <c r="O33" s="34"/>
      <c r="P33" s="34"/>
      <c r="Q33" s="34"/>
      <c r="R33" s="34"/>
      <c r="S33" s="34"/>
      <c r="T33" s="34"/>
      <c r="U33" s="34"/>
    </row>
    <row r="34" spans="1:21" ht="33.75" customHeight="1" thickBot="1">
      <c r="A34" s="76"/>
      <c r="B34" s="177" t="s">
        <v>64</v>
      </c>
      <c r="C34" s="177"/>
      <c r="D34" s="177"/>
      <c r="E34" s="177"/>
      <c r="F34" s="178"/>
      <c r="G34" s="179">
        <f>F16+F32</f>
        <v>739354</v>
      </c>
      <c r="H34" s="180"/>
      <c r="I34" s="180"/>
      <c r="J34" s="180"/>
      <c r="K34" s="180"/>
      <c r="L34" s="180"/>
      <c r="M34" s="180"/>
      <c r="N34" s="180"/>
      <c r="O34" s="180"/>
      <c r="P34" s="180"/>
      <c r="Q34" s="180"/>
      <c r="R34" s="180"/>
      <c r="S34" s="180"/>
      <c r="T34" s="180"/>
      <c r="U34" s="181"/>
    </row>
    <row r="35" spans="1:21" ht="33.75" customHeight="1"/>
    <row r="36" spans="1:21" ht="33.75" customHeight="1"/>
    <row r="37" spans="1:21" ht="33.75" customHeight="1"/>
    <row r="38" spans="1:21" ht="33.75" customHeight="1"/>
    <row r="39" spans="1:21" ht="33.75" customHeight="1"/>
  </sheetData>
  <sheetProtection password="E719" sheet="1" objects="1" scenarios="1"/>
  <mergeCells count="85">
    <mergeCell ref="B32:E32"/>
    <mergeCell ref="F32:T32"/>
    <mergeCell ref="B34:F34"/>
    <mergeCell ref="G34:U34"/>
    <mergeCell ref="C29:D29"/>
    <mergeCell ref="C30:D30"/>
    <mergeCell ref="H30:L30"/>
    <mergeCell ref="P30:T30"/>
    <mergeCell ref="B31:E31"/>
    <mergeCell ref="F31:L31"/>
    <mergeCell ref="N31:T31"/>
    <mergeCell ref="C28:D28"/>
    <mergeCell ref="B21:E21"/>
    <mergeCell ref="F21:G21"/>
    <mergeCell ref="L21:M21"/>
    <mergeCell ref="N21:O21"/>
    <mergeCell ref="C23:D23"/>
    <mergeCell ref="C24:D24"/>
    <mergeCell ref="C25:D25"/>
    <mergeCell ref="C26:D26"/>
    <mergeCell ref="C27:D27"/>
    <mergeCell ref="J21:K21"/>
    <mergeCell ref="T21:U21"/>
    <mergeCell ref="C22:D22"/>
    <mergeCell ref="B16:E16"/>
    <mergeCell ref="F16:T16"/>
    <mergeCell ref="W16:Y16"/>
    <mergeCell ref="R21:S21"/>
    <mergeCell ref="Z16:AC16"/>
    <mergeCell ref="A18:U18"/>
    <mergeCell ref="F20:L20"/>
    <mergeCell ref="N20:T20"/>
    <mergeCell ref="C14:D14"/>
    <mergeCell ref="H14:L14"/>
    <mergeCell ref="P14:T14"/>
    <mergeCell ref="W14:Y14"/>
    <mergeCell ref="Z14:AC14"/>
    <mergeCell ref="B15:E15"/>
    <mergeCell ref="F15:L15"/>
    <mergeCell ref="N15:T15"/>
    <mergeCell ref="W15:Y15"/>
    <mergeCell ref="Z15:AC15"/>
    <mergeCell ref="C13:D13"/>
    <mergeCell ref="AJ10:AK10"/>
    <mergeCell ref="C11:D11"/>
    <mergeCell ref="W11:Y11"/>
    <mergeCell ref="AA11:AB11"/>
    <mergeCell ref="AE11:AH11"/>
    <mergeCell ref="AJ11:AK11"/>
    <mergeCell ref="AE10:AH10"/>
    <mergeCell ref="C12:D12"/>
    <mergeCell ref="W12:Y12"/>
    <mergeCell ref="AA12:AB12"/>
    <mergeCell ref="AE12:AH12"/>
    <mergeCell ref="AJ12:AK12"/>
    <mergeCell ref="C8:D8"/>
    <mergeCell ref="C9:D9"/>
    <mergeCell ref="C10:D10"/>
    <mergeCell ref="W10:Y10"/>
    <mergeCell ref="AA10:AB10"/>
    <mergeCell ref="B7:E7"/>
    <mergeCell ref="F7:G7"/>
    <mergeCell ref="L7:M7"/>
    <mergeCell ref="N7:O7"/>
    <mergeCell ref="T7:U7"/>
    <mergeCell ref="J7:K7"/>
    <mergeCell ref="R7:S7"/>
    <mergeCell ref="W7:AD7"/>
    <mergeCell ref="F5:L5"/>
    <mergeCell ref="N5:T5"/>
    <mergeCell ref="W5:X5"/>
    <mergeCell ref="Y5:Z5"/>
    <mergeCell ref="AD4:AE4"/>
    <mergeCell ref="F6:L6"/>
    <mergeCell ref="N6:T6"/>
    <mergeCell ref="W6:AK6"/>
    <mergeCell ref="A2:U2"/>
    <mergeCell ref="W3:X3"/>
    <mergeCell ref="Y3:Z3"/>
    <mergeCell ref="F4:I4"/>
    <mergeCell ref="J4:L4"/>
    <mergeCell ref="N4:Q4"/>
    <mergeCell ref="R4:T4"/>
    <mergeCell ref="W4:X4"/>
    <mergeCell ref="Y4:Z4"/>
  </mergeCells>
  <phoneticPr fontId="1"/>
  <dataValidations count="3">
    <dataValidation type="list" allowBlank="1" showInputMessage="1" showErrorMessage="1" sqref="Y3:Z3">
      <formula1>$AJ$3:$AJ$5</formula1>
    </dataValidation>
    <dataValidation type="list" allowBlank="1" showInputMessage="1" showErrorMessage="1" sqref="J4:L4">
      <formula1>$Z$10:$Z$12</formula1>
    </dataValidation>
    <dataValidation type="list" allowBlank="1" showInputMessage="1" showErrorMessage="1" sqref="R4:T4">
      <formula1>$AI$10:$AI$12</formula1>
    </dataValidation>
  </dataValidations>
  <pageMargins left="0.25" right="0.25" top="0.75" bottom="0.75" header="0.3" footer="0.3"/>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基本料金!$B$4:$B$10</xm:f>
          </x14:formula1>
          <xm:sqref>Y4:Z4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
  <sheetViews>
    <sheetView workbookViewId="0">
      <selection activeCell="K5" sqref="K5"/>
    </sheetView>
  </sheetViews>
  <sheetFormatPr defaultRowHeight="13.5"/>
  <cols>
    <col min="2" max="2" width="12.875" customWidth="1"/>
    <col min="3" max="3" width="12.25" customWidth="1"/>
    <col min="4" max="4" width="10" style="40" customWidth="1"/>
    <col min="5" max="5" width="7.25" style="40" customWidth="1"/>
    <col min="7" max="7" width="2.875" customWidth="1"/>
  </cols>
  <sheetData>
    <row r="1" spans="2:10" ht="27" customHeight="1">
      <c r="B1" s="39" t="s">
        <v>57</v>
      </c>
    </row>
    <row r="2" spans="2:10" ht="14.25" thickBot="1"/>
    <row r="3" spans="2:10" ht="27.75" customHeight="1" thickBot="1">
      <c r="B3" s="44" t="s">
        <v>58</v>
      </c>
      <c r="C3" s="194" t="s">
        <v>60</v>
      </c>
      <c r="D3" s="195"/>
      <c r="E3" s="195"/>
      <c r="F3" s="195"/>
      <c r="G3" s="196"/>
    </row>
    <row r="4" spans="2:10" ht="27.75" customHeight="1" thickTop="1">
      <c r="B4" s="43">
        <v>13</v>
      </c>
      <c r="C4" s="49">
        <v>900</v>
      </c>
      <c r="D4" s="52">
        <v>1.1000000000000001</v>
      </c>
      <c r="E4" s="52" t="s">
        <v>59</v>
      </c>
      <c r="F4" s="56">
        <f>C4*D4</f>
        <v>990.00000000000011</v>
      </c>
      <c r="G4" s="45" t="s">
        <v>0</v>
      </c>
    </row>
    <row r="5" spans="2:10" ht="27.75" customHeight="1">
      <c r="B5" s="41">
        <v>20</v>
      </c>
      <c r="C5" s="50">
        <v>1000</v>
      </c>
      <c r="D5" s="53">
        <v>1.1000000000000001</v>
      </c>
      <c r="E5" s="53" t="s">
        <v>59</v>
      </c>
      <c r="F5" s="57">
        <f t="shared" ref="F5:F10" si="0">C5*D5</f>
        <v>1100</v>
      </c>
      <c r="G5" s="46" t="s">
        <v>0</v>
      </c>
    </row>
    <row r="6" spans="2:10" ht="27.75" customHeight="1">
      <c r="B6" s="41">
        <v>25</v>
      </c>
      <c r="C6" s="50">
        <v>2300</v>
      </c>
      <c r="D6" s="53">
        <v>1.1000000000000001</v>
      </c>
      <c r="E6" s="53" t="s">
        <v>59</v>
      </c>
      <c r="F6" s="57">
        <f t="shared" si="0"/>
        <v>2530</v>
      </c>
      <c r="G6" s="46" t="s">
        <v>0</v>
      </c>
    </row>
    <row r="7" spans="2:10" ht="27.75" customHeight="1">
      <c r="B7" s="41">
        <v>40</v>
      </c>
      <c r="C7" s="50">
        <v>7000</v>
      </c>
      <c r="D7" s="53">
        <v>1.1000000000000001</v>
      </c>
      <c r="E7" s="53" t="s">
        <v>59</v>
      </c>
      <c r="F7" s="57">
        <f t="shared" si="0"/>
        <v>7700.0000000000009</v>
      </c>
      <c r="G7" s="46" t="s">
        <v>0</v>
      </c>
    </row>
    <row r="8" spans="2:10" ht="27.75" customHeight="1">
      <c r="B8" s="41">
        <v>50</v>
      </c>
      <c r="C8" s="50">
        <v>13000</v>
      </c>
      <c r="D8" s="53">
        <v>1.1000000000000001</v>
      </c>
      <c r="E8" s="53" t="s">
        <v>59</v>
      </c>
      <c r="F8" s="57">
        <f t="shared" si="0"/>
        <v>14300.000000000002</v>
      </c>
      <c r="G8" s="46" t="s">
        <v>0</v>
      </c>
    </row>
    <row r="9" spans="2:10" ht="27.75" customHeight="1">
      <c r="B9" s="41">
        <v>75</v>
      </c>
      <c r="C9" s="50">
        <v>20000</v>
      </c>
      <c r="D9" s="53">
        <v>1.1000000000000001</v>
      </c>
      <c r="E9" s="53" t="s">
        <v>59</v>
      </c>
      <c r="F9" s="57">
        <f t="shared" si="0"/>
        <v>22000</v>
      </c>
      <c r="G9" s="46" t="s">
        <v>0</v>
      </c>
      <c r="J9" s="48"/>
    </row>
    <row r="10" spans="2:10" ht="27.75" customHeight="1" thickBot="1">
      <c r="B10" s="42">
        <v>100</v>
      </c>
      <c r="C10" s="51">
        <v>35000</v>
      </c>
      <c r="D10" s="54">
        <v>1.1000000000000001</v>
      </c>
      <c r="E10" s="54" t="s">
        <v>59</v>
      </c>
      <c r="F10" s="58">
        <f t="shared" si="0"/>
        <v>38500</v>
      </c>
      <c r="G10" s="47" t="s">
        <v>0</v>
      </c>
    </row>
  </sheetData>
  <sheetProtection password="E719" sheet="1" objects="1" scenarios="1"/>
  <mergeCells count="1">
    <mergeCell ref="C3:G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料金算出表</vt:lpstr>
      <vt:lpstr>料金算出表 (水量可変)</vt:lpstr>
      <vt:lpstr>基本料金</vt:lpstr>
      <vt:lpstr>料金算出表!Print_Area</vt:lpstr>
      <vt:lpstr>'料金算出表 (水量可変)'!Print_Area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2019-09-30T02:50:20Z</dcterms:created>
  <dcterms:modified xsi:type="dcterms:W3CDTF">2019-09-30T02:55:37Z</dcterms:modified>
</cp:coreProperties>
</file>