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kota-jg003\保険医療課\02 国保年金グループ\02_賦課\賦課全般\03_年次処理関係\02_本算定（4～7月）\試算表エクセル\R8保険税試算エクセル\"/>
    </mc:Choice>
  </mc:AlternateContent>
  <xr:revisionPtr revIDLastSave="0" documentId="13_ncr:1_{C02DB00C-56C3-4B40-9F52-B7E3C6368A13}" xr6:coauthVersionLast="47" xr6:coauthVersionMax="47" xr10:uidLastSave="{00000000-0000-0000-0000-000000000000}"/>
  <workbookProtection workbookAlgorithmName="SHA-512" workbookHashValue="570u1zcl4udLO2+YkZ0WKmVdm1y63sfJHBI89p4wUF+qM9d3bKj6zqrUsAxRcouaRdHgMUKke0Kjob5giOmUEg==" workbookSaltValue="o/Mz9QLoKkOvEq/ZFUftyw==" workbookSpinCount="100000" lockStructure="1"/>
  <bookViews>
    <workbookView xWindow="-120" yWindow="-120" windowWidth="29040" windowHeight="15720" xr2:uid="{00000000-000D-0000-FFFF-FFFF00000000}"/>
  </bookViews>
  <sheets>
    <sheet name="試算表" sheetId="4" r:id="rId1"/>
  </sheets>
  <definedNames>
    <definedName name="_xlnm.Print_Area" localSheetId="0">試算表!$A$1:$AI$61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G27" i="4" l="1"/>
  <c r="CD27" i="4"/>
  <c r="CA27" i="4"/>
  <c r="BX27" i="4"/>
  <c r="BU27" i="4"/>
  <c r="AO24" i="4"/>
  <c r="AD48" i="4"/>
  <c r="Z48" i="4"/>
  <c r="V48" i="4"/>
  <c r="R48" i="4"/>
  <c r="AU48" i="4"/>
  <c r="AD47" i="4"/>
  <c r="Z47" i="4"/>
  <c r="V47" i="4"/>
  <c r="R47" i="4"/>
  <c r="AD46" i="4"/>
  <c r="Z46" i="4"/>
  <c r="V46" i="4"/>
  <c r="R46" i="4"/>
  <c r="AD45" i="4"/>
  <c r="Z45" i="4"/>
  <c r="V45" i="4"/>
  <c r="R45" i="4"/>
  <c r="AD44" i="4"/>
  <c r="Z44" i="4"/>
  <c r="V44" i="4"/>
  <c r="R44" i="4"/>
  <c r="AD43" i="4"/>
  <c r="Z43" i="4"/>
  <c r="V43" i="4"/>
  <c r="R43" i="4"/>
  <c r="B40" i="4"/>
  <c r="DK32" i="4"/>
  <c r="DH32" i="4"/>
  <c r="DE32" i="4"/>
  <c r="DB32" i="4"/>
  <c r="CY32" i="4"/>
  <c r="AP32" i="4"/>
  <c r="AO32" i="4"/>
  <c r="DK31" i="4"/>
  <c r="DH31" i="4"/>
  <c r="DE31" i="4"/>
  <c r="DB31" i="4"/>
  <c r="CY31" i="4"/>
  <c r="DK30" i="4"/>
  <c r="DH30" i="4"/>
  <c r="DE30" i="4"/>
  <c r="DB30" i="4"/>
  <c r="CY30" i="4"/>
  <c r="AP30" i="4"/>
  <c r="AO30" i="4"/>
  <c r="AQ30" i="4" s="1"/>
  <c r="DK29" i="4"/>
  <c r="DH29" i="4"/>
  <c r="DE29" i="4"/>
  <c r="DB29" i="4"/>
  <c r="CY29" i="4"/>
  <c r="AL29" i="4"/>
  <c r="D28" i="4" s="1"/>
  <c r="DK28" i="4"/>
  <c r="DH28" i="4"/>
  <c r="DE28" i="4"/>
  <c r="DB28" i="4"/>
  <c r="CY28" i="4"/>
  <c r="CG28" i="4"/>
  <c r="CD28" i="4"/>
  <c r="CA28" i="4"/>
  <c r="BX28" i="4"/>
  <c r="BU28" i="4"/>
  <c r="AP28" i="4"/>
  <c r="AO28" i="4"/>
  <c r="AL28" i="4"/>
  <c r="D27" i="4" s="1"/>
  <c r="DK27" i="4"/>
  <c r="DH27" i="4"/>
  <c r="DE27" i="4"/>
  <c r="DB27" i="4"/>
  <c r="CY27" i="4"/>
  <c r="AL27" i="4"/>
  <c r="D26" i="4" s="1"/>
  <c r="DK26" i="4"/>
  <c r="DH26" i="4"/>
  <c r="DE26" i="4"/>
  <c r="DB26" i="4"/>
  <c r="CY26" i="4"/>
  <c r="CG26" i="4"/>
  <c r="CD26" i="4"/>
  <c r="CA26" i="4"/>
  <c r="BX26" i="4"/>
  <c r="BU26" i="4"/>
  <c r="AP26" i="4"/>
  <c r="AO26" i="4"/>
  <c r="AL26" i="4"/>
  <c r="D25" i="4" s="1"/>
  <c r="DK25" i="4"/>
  <c r="DH25" i="4"/>
  <c r="DE25" i="4"/>
  <c r="DB25" i="4"/>
  <c r="CY25" i="4"/>
  <c r="CG25" i="4"/>
  <c r="CD25" i="4"/>
  <c r="CA25" i="4"/>
  <c r="BX25" i="4"/>
  <c r="BU25" i="4"/>
  <c r="AL25" i="4"/>
  <c r="D24" i="4" s="1"/>
  <c r="DK24" i="4"/>
  <c r="DH24" i="4"/>
  <c r="DE24" i="4"/>
  <c r="DB24" i="4"/>
  <c r="CY24" i="4"/>
  <c r="CG24" i="4"/>
  <c r="CD24" i="4"/>
  <c r="CA24" i="4"/>
  <c r="BX24" i="4"/>
  <c r="BU24" i="4"/>
  <c r="AP24" i="4"/>
  <c r="DK23" i="4"/>
  <c r="DH23" i="4"/>
  <c r="DE23" i="4"/>
  <c r="DB23" i="4"/>
  <c r="CY23" i="4"/>
  <c r="T22" i="4"/>
  <c r="O22" i="4"/>
  <c r="J22" i="4"/>
  <c r="AR21" i="4"/>
  <c r="AS21" i="4" s="1"/>
  <c r="AS32" i="4" s="1"/>
  <c r="AR20" i="4"/>
  <c r="AS20" i="4" s="1"/>
  <c r="AR30" i="4" s="1"/>
  <c r="AR19" i="4"/>
  <c r="AS19" i="4" s="1"/>
  <c r="AR28" i="4" s="1"/>
  <c r="AR18" i="4"/>
  <c r="AS18" i="4" s="1"/>
  <c r="AR26" i="4" s="1"/>
  <c r="AR17" i="4"/>
  <c r="AS17" i="4" s="1"/>
  <c r="AR24" i="4" s="1"/>
  <c r="B7" i="4"/>
  <c r="B3" i="4"/>
  <c r="B1" i="4"/>
  <c r="AQ28" i="4" l="1"/>
  <c r="AU28" i="4" s="1"/>
  <c r="AQ32" i="4"/>
  <c r="AU32" i="4" s="1"/>
  <c r="J32" i="4"/>
  <c r="AQ26" i="4"/>
  <c r="AU26" i="4" s="1"/>
  <c r="AR32" i="4"/>
  <c r="AT32" i="4" s="1"/>
  <c r="AY32" i="4" s="1"/>
  <c r="AS30" i="4"/>
  <c r="AT30" i="4" s="1"/>
  <c r="AY30" i="4" s="1"/>
  <c r="AS28" i="4"/>
  <c r="AT28" i="4" s="1"/>
  <c r="AY28" i="4" s="1"/>
  <c r="AS26" i="4"/>
  <c r="AT26" i="4" s="1"/>
  <c r="AY26" i="4" s="1"/>
  <c r="AS24" i="4"/>
  <c r="AT24" i="4" s="1"/>
  <c r="AY24" i="4" s="1"/>
  <c r="AQ24" i="4"/>
  <c r="AU24" i="4" s="1"/>
  <c r="AU30" i="4"/>
  <c r="AO38" i="4"/>
  <c r="J36" i="4"/>
  <c r="J34" i="4"/>
  <c r="AO44" i="4"/>
  <c r="AO40" i="4"/>
  <c r="AO42" i="4"/>
  <c r="AO46" i="4"/>
  <c r="W53" i="4" l="1"/>
  <c r="K53" i="4"/>
  <c r="BC26" i="4"/>
  <c r="Y25" i="4" s="1"/>
  <c r="AD25" i="4" s="1"/>
  <c r="AR40" i="4" s="1"/>
  <c r="BC24" i="4"/>
  <c r="BC30" i="4"/>
  <c r="Y27" i="4" s="1"/>
  <c r="AD27" i="4" s="1"/>
  <c r="BC28" i="4"/>
  <c r="Y26" i="4" s="1"/>
  <c r="AD26" i="4" s="1"/>
  <c r="AR42" i="4" s="1"/>
  <c r="BC32" i="4"/>
  <c r="Y28" i="4" s="1"/>
  <c r="AD28" i="4" s="1"/>
  <c r="AR46" i="4" s="1"/>
  <c r="G54" i="4"/>
  <c r="W54" i="4"/>
  <c r="K54" i="4"/>
  <c r="AU46" i="4"/>
  <c r="AU40" i="4"/>
  <c r="AU42" i="4"/>
  <c r="AU44" i="4"/>
  <c r="AR44" i="4"/>
  <c r="AO50" i="4"/>
  <c r="Q53" i="4" s="1"/>
  <c r="AU38" i="4"/>
  <c r="G53" i="4"/>
  <c r="Y24" i="4" l="1"/>
  <c r="AD24" i="4" s="1"/>
  <c r="AU50" i="4"/>
  <c r="Q54" i="4"/>
  <c r="AC54" i="4" s="1"/>
  <c r="AC53" i="4"/>
  <c r="J38" i="4"/>
  <c r="AA32" i="4" l="1"/>
  <c r="AR38" i="4"/>
  <c r="AR50" i="4" s="1"/>
  <c r="AA38" i="4" s="1"/>
  <c r="W52" i="4" l="1"/>
  <c r="W55" i="4" s="1"/>
  <c r="W56" i="4" s="1"/>
  <c r="G52" i="4"/>
  <c r="G55" i="4" s="1"/>
  <c r="G58" i="4" s="1"/>
  <c r="K52" i="4"/>
  <c r="K55" i="4" s="1"/>
  <c r="K56" i="4" s="1"/>
  <c r="Q52" i="4"/>
  <c r="Q55" i="4" s="1"/>
  <c r="Q56" i="4" s="1"/>
  <c r="W58" i="4" l="1"/>
  <c r="W57" i="4" s="1"/>
  <c r="K58" i="4"/>
  <c r="K57" i="4" s="1"/>
  <c r="Q58" i="4"/>
  <c r="AC55" i="4"/>
  <c r="G56" i="4"/>
  <c r="G57" i="4" s="1"/>
  <c r="AC52" i="4"/>
  <c r="AC58" i="4" l="1"/>
  <c r="Q60" i="4" s="1"/>
  <c r="Q57" i="4"/>
  <c r="AC57" i="4" s="1"/>
  <c r="AC56" i="4"/>
</calcChain>
</file>

<file path=xl/sharedStrings.xml><?xml version="1.0" encoding="utf-8"?>
<sst xmlns="http://schemas.openxmlformats.org/spreadsheetml/2006/main" count="158" uniqueCount="115">
  <si>
    <t>給与</t>
    <rPh sb="0" eb="2">
      <t>キュウヨ</t>
    </rPh>
    <phoneticPr fontId="2"/>
  </si>
  <si>
    <t>年金</t>
    <rPh sb="0" eb="2">
      <t>ネンキン</t>
    </rPh>
    <phoneticPr fontId="2"/>
  </si>
  <si>
    <t>前年中の所得
（給　　与）</t>
    <rPh sb="0" eb="3">
      <t>ゼンネンチュウ</t>
    </rPh>
    <rPh sb="4" eb="6">
      <t>ショトク</t>
    </rPh>
    <rPh sb="8" eb="9">
      <t>キュウ</t>
    </rPh>
    <rPh sb="11" eb="12">
      <t>アタエ</t>
    </rPh>
    <phoneticPr fontId="2"/>
  </si>
  <si>
    <t>前年中の所得
（年　　金）</t>
    <rPh sb="0" eb="3">
      <t>ゼンネンチュウ</t>
    </rPh>
    <rPh sb="4" eb="6">
      <t>ショトク</t>
    </rPh>
    <rPh sb="8" eb="9">
      <t>トシ</t>
    </rPh>
    <rPh sb="11" eb="12">
      <t>キン</t>
    </rPh>
    <phoneticPr fontId="2"/>
  </si>
  <si>
    <t>給与収入　　⇒　　給与所得</t>
    <rPh sb="0" eb="2">
      <t>キュウヨ</t>
    </rPh>
    <rPh sb="2" eb="4">
      <t>シュウニュウ</t>
    </rPh>
    <rPh sb="9" eb="11">
      <t>キュウヨ</t>
    </rPh>
    <rPh sb="11" eb="13">
      <t>ショトク</t>
    </rPh>
    <phoneticPr fontId="2"/>
  </si>
  <si>
    <t>加入者１</t>
    <rPh sb="0" eb="3">
      <t>カニュウシャ</t>
    </rPh>
    <phoneticPr fontId="2"/>
  </si>
  <si>
    <t>加入者２</t>
    <rPh sb="0" eb="3">
      <t>カニュウシャ</t>
    </rPh>
    <phoneticPr fontId="2"/>
  </si>
  <si>
    <t>加入者３</t>
    <rPh sb="0" eb="3">
      <t>カニュウシャ</t>
    </rPh>
    <phoneticPr fontId="2"/>
  </si>
  <si>
    <t>加入者４</t>
    <rPh sb="0" eb="3">
      <t>カニュウシャ</t>
    </rPh>
    <phoneticPr fontId="2"/>
  </si>
  <si>
    <t>加入者５</t>
    <rPh sb="0" eb="3">
      <t>カニュウシャ</t>
    </rPh>
    <phoneticPr fontId="2"/>
  </si>
  <si>
    <t>年金収入　⇒　年金所得</t>
    <rPh sb="0" eb="2">
      <t>ネンキン</t>
    </rPh>
    <rPh sb="2" eb="4">
      <t>シュウニュウ</t>
    </rPh>
    <rPh sb="7" eb="9">
      <t>ネンキン</t>
    </rPh>
    <rPh sb="9" eb="11">
      <t>ショトク</t>
    </rPh>
    <phoneticPr fontId="2"/>
  </si>
  <si>
    <t>～</t>
    <phoneticPr fontId="2"/>
  </si>
  <si>
    <t>年度</t>
    <rPh sb="0" eb="2">
      <t>ネンド</t>
    </rPh>
    <phoneticPr fontId="2"/>
  </si>
  <si>
    <t>加入者</t>
    <rPh sb="0" eb="3">
      <t>カニュウシャ</t>
    </rPh>
    <phoneticPr fontId="2"/>
  </si>
  <si>
    <t>介護
対象者</t>
    <rPh sb="0" eb="2">
      <t>カイゴ</t>
    </rPh>
    <rPh sb="3" eb="6">
      <t>タイショウシャ</t>
    </rPh>
    <phoneticPr fontId="2"/>
  </si>
  <si>
    <t>介護分
（総所得）</t>
    <rPh sb="0" eb="2">
      <t>カイゴ</t>
    </rPh>
    <rPh sb="2" eb="3">
      <t>ブン</t>
    </rPh>
    <rPh sb="5" eb="8">
      <t>ソウショトク</t>
    </rPh>
    <phoneticPr fontId="2"/>
  </si>
  <si>
    <t>介護分
（固定）</t>
    <rPh sb="0" eb="2">
      <t>カイゴ</t>
    </rPh>
    <rPh sb="2" eb="3">
      <t>ブン</t>
    </rPh>
    <rPh sb="5" eb="7">
      <t>コテイ</t>
    </rPh>
    <phoneticPr fontId="2"/>
  </si>
  <si>
    <t>税　　　　率</t>
    <rPh sb="0" eb="1">
      <t>ゼイ</t>
    </rPh>
    <rPh sb="5" eb="6">
      <t>リツ</t>
    </rPh>
    <phoneticPr fontId="2"/>
  </si>
  <si>
    <t>医療保険分</t>
    <rPh sb="0" eb="2">
      <t>イリョウ</t>
    </rPh>
    <rPh sb="2" eb="4">
      <t>ホケン</t>
    </rPh>
    <rPh sb="4" eb="5">
      <t>ブン</t>
    </rPh>
    <phoneticPr fontId="2"/>
  </si>
  <si>
    <t>後期支援分</t>
    <rPh sb="0" eb="2">
      <t>コウキ</t>
    </rPh>
    <rPh sb="2" eb="4">
      <t>シエン</t>
    </rPh>
    <rPh sb="4" eb="5">
      <t>ブン</t>
    </rPh>
    <phoneticPr fontId="2"/>
  </si>
  <si>
    <t>介護保険分</t>
    <rPh sb="0" eb="2">
      <t>カイゴ</t>
    </rPh>
    <rPh sb="2" eb="4">
      <t>ホケン</t>
    </rPh>
    <rPh sb="4" eb="5">
      <t>ブン</t>
    </rPh>
    <phoneticPr fontId="2"/>
  </si>
  <si>
    <t>所　得　割</t>
    <rPh sb="0" eb="1">
      <t>トコロ</t>
    </rPh>
    <rPh sb="2" eb="3">
      <t>トク</t>
    </rPh>
    <rPh sb="4" eb="5">
      <t>ワリ</t>
    </rPh>
    <phoneticPr fontId="2"/>
  </si>
  <si>
    <t>均　等　割</t>
    <rPh sb="0" eb="1">
      <t>タモツ</t>
    </rPh>
    <rPh sb="2" eb="3">
      <t>トウ</t>
    </rPh>
    <rPh sb="4" eb="5">
      <t>ワリ</t>
    </rPh>
    <phoneticPr fontId="2"/>
  </si>
  <si>
    <t>平　等　割</t>
    <rPh sb="0" eb="1">
      <t>ヒラ</t>
    </rPh>
    <rPh sb="2" eb="3">
      <t>トウ</t>
    </rPh>
    <rPh sb="4" eb="5">
      <t>ワリ</t>
    </rPh>
    <phoneticPr fontId="2"/>
  </si>
  <si>
    <t>上　限　額</t>
    <rPh sb="0" eb="1">
      <t>ウエ</t>
    </rPh>
    <rPh sb="2" eb="3">
      <t>キリ</t>
    </rPh>
    <rPh sb="4" eb="5">
      <t>ガク</t>
    </rPh>
    <phoneticPr fontId="2"/>
  </si>
  <si>
    <t>課税限度額</t>
    <rPh sb="0" eb="2">
      <t>カゼイ</t>
    </rPh>
    <rPh sb="2" eb="4">
      <t>ゲンド</t>
    </rPh>
    <rPh sb="4" eb="5">
      <t>ガク</t>
    </rPh>
    <phoneticPr fontId="2"/>
  </si>
  <si>
    <t>課税区分</t>
    <rPh sb="0" eb="2">
      <t>カゼイ</t>
    </rPh>
    <rPh sb="2" eb="4">
      <t>クブン</t>
    </rPh>
    <phoneticPr fontId="3"/>
  </si>
  <si>
    <t>課税対象</t>
    <phoneticPr fontId="3"/>
  </si>
  <si>
    <t>後期高齢支援分</t>
    <rPh sb="0" eb="2">
      <t>コウキ</t>
    </rPh>
    <rPh sb="2" eb="4">
      <t>コウレイ</t>
    </rPh>
    <rPh sb="4" eb="6">
      <t>シエン</t>
    </rPh>
    <rPh sb="6" eb="7">
      <t>ブン</t>
    </rPh>
    <phoneticPr fontId="2"/>
  </si>
  <si>
    <t>算定基礎</t>
    <rPh sb="0" eb="2">
      <t>サンテイ</t>
    </rPh>
    <rPh sb="2" eb="4">
      <t>キソ</t>
    </rPh>
    <phoneticPr fontId="2"/>
  </si>
  <si>
    <t>１世帯あたり　　</t>
    <phoneticPr fontId="3"/>
  </si>
  <si>
    <t>合　　計</t>
    <phoneticPr fontId="3"/>
  </si>
  <si>
    <t>介護保険分</t>
    <phoneticPr fontId="3"/>
  </si>
  <si>
    <t>医療保険分</t>
    <phoneticPr fontId="3"/>
  </si>
  <si>
    <t>課税額</t>
    <rPh sb="0" eb="2">
      <t>カゼイ</t>
    </rPh>
    <rPh sb="2" eb="3">
      <t>ガク</t>
    </rPh>
    <phoneticPr fontId="2"/>
  </si>
  <si>
    <t>課税区分</t>
    <phoneticPr fontId="3"/>
  </si>
  <si>
    <t>算定基礎合計</t>
    <rPh sb="4" eb="6">
      <t>ゴウケイ</t>
    </rPh>
    <phoneticPr fontId="2"/>
  </si>
  <si>
    <t>（概算）</t>
    <rPh sb="1" eb="3">
      <t>ガイサン</t>
    </rPh>
    <phoneticPr fontId="3"/>
  </si>
  <si>
    <t>後期高齢支援分</t>
    <rPh sb="2" eb="4">
      <t>コウレイ</t>
    </rPh>
    <phoneticPr fontId="3"/>
  </si>
  <si>
    <t>所得割</t>
    <rPh sb="0" eb="1">
      <t>トコロ</t>
    </rPh>
    <rPh sb="1" eb="2">
      <t>トク</t>
    </rPh>
    <rPh sb="2" eb="3">
      <t>ワリ</t>
    </rPh>
    <phoneticPr fontId="2"/>
  </si>
  <si>
    <t>均等割</t>
    <rPh sb="0" eb="1">
      <t>タモツ</t>
    </rPh>
    <rPh sb="1" eb="2">
      <t>トウ</t>
    </rPh>
    <rPh sb="2" eb="3">
      <t>ワリ</t>
    </rPh>
    <phoneticPr fontId="2"/>
  </si>
  <si>
    <t>平等割</t>
    <rPh sb="0" eb="1">
      <t>ヒラ</t>
    </rPh>
    <rPh sb="1" eb="2">
      <t>トウ</t>
    </rPh>
    <rPh sb="2" eb="3">
      <t>ワリ</t>
    </rPh>
    <phoneticPr fontId="2"/>
  </si>
  <si>
    <t>基準総所得金額　合計</t>
    <rPh sb="0" eb="2">
      <t>キジュン</t>
    </rPh>
    <rPh sb="2" eb="5">
      <t>ソウショトク</t>
    </rPh>
    <rPh sb="5" eb="7">
      <t>キンガク</t>
    </rPh>
    <rPh sb="8" eb="9">
      <t>ゴウ</t>
    </rPh>
    <rPh sb="9" eb="10">
      <t>ケイ</t>
    </rPh>
    <phoneticPr fontId="2"/>
  </si>
  <si>
    <t>基準総所得金額　合計</t>
    <rPh sb="8" eb="10">
      <t>ゴウケイ</t>
    </rPh>
    <phoneticPr fontId="2"/>
  </si>
  <si>
    <t>課税限度額</t>
    <phoneticPr fontId="3"/>
  </si>
  <si>
    <t>端数</t>
    <rPh sb="0" eb="2">
      <t>ハスウ</t>
    </rPh>
    <phoneticPr fontId="3"/>
  </si>
  <si>
    <t>積算額</t>
    <rPh sb="0" eb="2">
      <t>セキサン</t>
    </rPh>
    <rPh sb="2" eb="3">
      <t>ガク</t>
    </rPh>
    <phoneticPr fontId="2"/>
  </si>
  <si>
    <t>試算明細</t>
    <rPh sb="0" eb="2">
      <t>シサン</t>
    </rPh>
    <rPh sb="2" eb="4">
      <t>メイサイ</t>
    </rPh>
    <phoneticPr fontId="2"/>
  </si>
  <si>
    <t>　「算定基礎」欄の　　　　　</t>
    <rPh sb="2" eb="4">
      <t>サンテイ</t>
    </rPh>
    <rPh sb="4" eb="6">
      <t>キソ</t>
    </rPh>
    <rPh sb="7" eb="8">
      <t>ラン</t>
    </rPh>
    <phoneticPr fontId="3"/>
  </si>
  <si>
    <t>・この表により計算できるのは、１世帯単位で５人までです。</t>
    <rPh sb="3" eb="4">
      <t>ヒョウ</t>
    </rPh>
    <rPh sb="7" eb="9">
      <t>ケイサン</t>
    </rPh>
    <rPh sb="16" eb="18">
      <t>セタイ</t>
    </rPh>
    <rPh sb="18" eb="20">
      <t>タンイ</t>
    </rPh>
    <rPh sb="22" eb="23">
      <t>ニン</t>
    </rPh>
    <phoneticPr fontId="2"/>
  </si>
  <si>
    <t>(課税限度額を超えた金額は課税されません）</t>
    <rPh sb="1" eb="3">
      <t>カゼイ</t>
    </rPh>
    <rPh sb="3" eb="5">
      <t>ゲンド</t>
    </rPh>
    <rPh sb="5" eb="6">
      <t>ガク</t>
    </rPh>
    <rPh sb="7" eb="8">
      <t>コ</t>
    </rPh>
    <rPh sb="10" eb="12">
      <t>キンガク</t>
    </rPh>
    <rPh sb="13" eb="15">
      <t>カゼイ</t>
    </rPh>
    <phoneticPr fontId="2"/>
  </si>
  <si>
    <t>国民健康保険税額（年税額）</t>
    <rPh sb="10" eb="12">
      <t>ゼイガク</t>
    </rPh>
    <phoneticPr fontId="3"/>
  </si>
  <si>
    <t>★注意事項（必ずお読みください。）</t>
    <rPh sb="1" eb="3">
      <t>チュウイ</t>
    </rPh>
    <rPh sb="3" eb="5">
      <t>ジコウ</t>
    </rPh>
    <rPh sb="6" eb="7">
      <t>カナラ</t>
    </rPh>
    <rPh sb="9" eb="10">
      <t>ヨ</t>
    </rPh>
    <phoneticPr fontId="2"/>
  </si>
  <si>
    <t>基準総所得金額
(所得合計-43万)</t>
    <rPh sb="0" eb="2">
      <t>キジュン</t>
    </rPh>
    <rPh sb="2" eb="5">
      <t>ソウショトク</t>
    </rPh>
    <rPh sb="5" eb="7">
      <t>キンガク</t>
    </rPh>
    <phoneticPr fontId="3"/>
  </si>
  <si>
    <t>前年所得(所得合計）から4３万円を控除した額</t>
    <rPh sb="0" eb="2">
      <t>ゼンネン</t>
    </rPh>
    <rPh sb="2" eb="4">
      <t>ショトク</t>
    </rPh>
    <rPh sb="5" eb="7">
      <t>ショトク</t>
    </rPh>
    <rPh sb="7" eb="9">
      <t>ゴウケイ</t>
    </rPh>
    <rPh sb="14" eb="16">
      <t>マンエン</t>
    </rPh>
    <rPh sb="17" eb="19">
      <t>コウジョ</t>
    </rPh>
    <rPh sb="21" eb="22">
      <t>ガク</t>
    </rPh>
    <phoneticPr fontId="3"/>
  </si>
  <si>
    <t>〔A÷4（千円未満切捨て）〕×3.2-440,000</t>
    <rPh sb="7" eb="9">
      <t>ミマン</t>
    </rPh>
    <phoneticPr fontId="2"/>
  </si>
  <si>
    <t>B－110万円</t>
    <rPh sb="5" eb="7">
      <t>マンエン</t>
    </rPh>
    <phoneticPr fontId="2"/>
  </si>
  <si>
    <t>B×75％－27.5万円</t>
    <rPh sb="10" eb="12">
      <t>マンエン</t>
    </rPh>
    <phoneticPr fontId="2"/>
  </si>
  <si>
    <t>B×85％－68.5万円</t>
    <rPh sb="10" eb="12">
      <t>マンエン</t>
    </rPh>
    <phoneticPr fontId="2"/>
  </si>
  <si>
    <t>B×95％－145.5万円</t>
    <rPh sb="11" eb="13">
      <t>マンエン</t>
    </rPh>
    <phoneticPr fontId="2"/>
  </si>
  <si>
    <t>B－60万円</t>
    <rPh sb="4" eb="6">
      <t>マンエン</t>
    </rPh>
    <phoneticPr fontId="2"/>
  </si>
  <si>
    <t>・前年の合計所得金額が2,400万円を超える場合は、金額に応じて基礎控除額が減少します。</t>
    <rPh sb="36" eb="37">
      <t>ガク</t>
    </rPh>
    <phoneticPr fontId="22"/>
  </si>
  <si>
    <t>生年月日</t>
    <rPh sb="0" eb="4">
      <t>セイネンガッピ</t>
    </rPh>
    <phoneticPr fontId="22"/>
  </si>
  <si>
    <t>元号</t>
    <rPh sb="0" eb="2">
      <t>ゲンゴウ</t>
    </rPh>
    <phoneticPr fontId="22"/>
  </si>
  <si>
    <t>年</t>
    <rPh sb="0" eb="1">
      <t>ネン</t>
    </rPh>
    <phoneticPr fontId="22"/>
  </si>
  <si>
    <t>月</t>
    <rPh sb="0" eb="1">
      <t>ガツ</t>
    </rPh>
    <phoneticPr fontId="22"/>
  </si>
  <si>
    <t>日</t>
    <rPh sb="0" eb="1">
      <t>ヒ</t>
    </rPh>
    <phoneticPr fontId="22"/>
  </si>
  <si>
    <t>リスト</t>
    <phoneticPr fontId="22"/>
  </si>
  <si>
    <t>令和</t>
    <rPh sb="0" eb="2">
      <t>レイワ</t>
    </rPh>
    <phoneticPr fontId="22"/>
  </si>
  <si>
    <t>平成</t>
    <rPh sb="0" eb="2">
      <t>ヘイセイ</t>
    </rPh>
    <phoneticPr fontId="22"/>
  </si>
  <si>
    <t>昭和</t>
    <rPh sb="0" eb="2">
      <t>ショウワ</t>
    </rPh>
    <phoneticPr fontId="22"/>
  </si>
  <si>
    <t>65歳以上の表</t>
    <rPh sb="2" eb="5">
      <t>サイイジョウ</t>
    </rPh>
    <rPh sb="6" eb="7">
      <t>ヒョウ</t>
    </rPh>
    <phoneticPr fontId="22"/>
  </si>
  <si>
    <t>65歳未満の表</t>
    <rPh sb="2" eb="3">
      <t>サイ</t>
    </rPh>
    <rPh sb="3" eb="5">
      <t>ミマン</t>
    </rPh>
    <rPh sb="6" eb="7">
      <t>ヒョウ</t>
    </rPh>
    <phoneticPr fontId="22"/>
  </si>
  <si>
    <t>以後に生まれた方</t>
    <rPh sb="0" eb="2">
      <t>イゴ</t>
    </rPh>
    <rPh sb="3" eb="4">
      <t>ウ</t>
    </rPh>
    <rPh sb="7" eb="8">
      <t>カタ</t>
    </rPh>
    <phoneticPr fontId="22"/>
  </si>
  <si>
    <t>以前に生まれた方</t>
    <rPh sb="0" eb="2">
      <t>イゼン</t>
    </rPh>
    <rPh sb="3" eb="4">
      <t>ウ</t>
    </rPh>
    <rPh sb="7" eb="8">
      <t>カタ</t>
    </rPh>
    <phoneticPr fontId="22"/>
  </si>
  <si>
    <t>加入者の生年月日</t>
    <rPh sb="0" eb="3">
      <t>カニュウシャ</t>
    </rPh>
    <rPh sb="4" eb="8">
      <t>セイネンガッピ</t>
    </rPh>
    <phoneticPr fontId="22"/>
  </si>
  <si>
    <t>所得調整控除</t>
    <rPh sb="0" eb="6">
      <t>ショトクチョウセイコウジョ</t>
    </rPh>
    <phoneticPr fontId="22"/>
  </si>
  <si>
    <t>・次のようなときは、正しく計算はできません。</t>
    <rPh sb="1" eb="2">
      <t>ツギ</t>
    </rPh>
    <rPh sb="10" eb="11">
      <t>タダ</t>
    </rPh>
    <rPh sb="13" eb="15">
      <t>ケイサン</t>
    </rPh>
    <phoneticPr fontId="22"/>
  </si>
  <si>
    <t>　</t>
    <phoneticPr fontId="22"/>
  </si>
  <si>
    <t>　　年度途中での加入または脱退がある場合</t>
    <rPh sb="2" eb="4">
      <t>ネンド</t>
    </rPh>
    <rPh sb="4" eb="6">
      <t>トチュウ</t>
    </rPh>
    <rPh sb="8" eb="10">
      <t>カニュウ</t>
    </rPh>
    <rPh sb="13" eb="15">
      <t>ダッタイ</t>
    </rPh>
    <rPh sb="18" eb="20">
      <t>バアイ</t>
    </rPh>
    <phoneticPr fontId="2"/>
  </si>
  <si>
    <t>　　年金以外の合計所得金額が1,000万円を超える場合</t>
    <phoneticPr fontId="22"/>
  </si>
  <si>
    <t>　　低所得者に対する法定軽減や、災害や失業などによる税額の軽減または減免が適用される場合</t>
    <rPh sb="2" eb="6">
      <t>テイショトクシャ</t>
    </rPh>
    <rPh sb="7" eb="8">
      <t>タイ</t>
    </rPh>
    <rPh sb="10" eb="14">
      <t>ホウテイケイゲン</t>
    </rPh>
    <rPh sb="16" eb="18">
      <t>サイガイ</t>
    </rPh>
    <rPh sb="19" eb="21">
      <t>シツギョウ</t>
    </rPh>
    <rPh sb="26" eb="28">
      <t>ゼイガク</t>
    </rPh>
    <rPh sb="29" eb="31">
      <t>ケイゲン</t>
    </rPh>
    <rPh sb="34" eb="36">
      <t>ゲンメン</t>
    </rPh>
    <rPh sb="37" eb="39">
      <t>テキヨウ</t>
    </rPh>
    <rPh sb="42" eb="44">
      <t>バアイ</t>
    </rPh>
    <phoneticPr fontId="22"/>
  </si>
  <si>
    <t>　　専従者給与・専従者控除がある場合</t>
    <rPh sb="2" eb="5">
      <t>センジュウシャ</t>
    </rPh>
    <rPh sb="5" eb="7">
      <t>キュウヨ</t>
    </rPh>
    <rPh sb="8" eb="11">
      <t>センジュウシャ</t>
    </rPh>
    <rPh sb="11" eb="13">
      <t>コウジョ</t>
    </rPh>
    <rPh sb="16" eb="18">
      <t>バアイ</t>
    </rPh>
    <phoneticPr fontId="22"/>
  </si>
  <si>
    <t>内に該当する数字等を入力してください。</t>
    <rPh sb="8" eb="9">
      <t>トウ</t>
    </rPh>
    <phoneticPr fontId="22"/>
  </si>
  <si>
    <t>　　世帯に国民健康保険から後期高齢者医療制度へ移行した人がいる場合</t>
    <rPh sb="2" eb="4">
      <t>セタイ</t>
    </rPh>
    <rPh sb="5" eb="7">
      <t>コクミン</t>
    </rPh>
    <rPh sb="7" eb="9">
      <t>ケンコウ</t>
    </rPh>
    <rPh sb="9" eb="11">
      <t>ホケン</t>
    </rPh>
    <rPh sb="13" eb="18">
      <t>コウキコウレイシャ</t>
    </rPh>
    <rPh sb="18" eb="22">
      <t>イリョウセイド</t>
    </rPh>
    <rPh sb="23" eb="25">
      <t>イコウ</t>
    </rPh>
    <rPh sb="27" eb="28">
      <t>ヒト</t>
    </rPh>
    <rPh sb="31" eb="33">
      <t>バアイ</t>
    </rPh>
    <phoneticPr fontId="22"/>
  </si>
  <si>
    <t>所得合計</t>
    <rPh sb="0" eb="2">
      <t>ショトク</t>
    </rPh>
    <rPh sb="2" eb="4">
      <t>ゴウケイ</t>
    </rPh>
    <phoneticPr fontId="2"/>
  </si>
  <si>
    <t>給与収入金額が850万円を超え、以下のいずれかに該当する者に係る所得金額調整控除のある場合</t>
    <rPh sb="0" eb="6">
      <t>キュウヨシュウニュウキンガク</t>
    </rPh>
    <rPh sb="10" eb="12">
      <t>マンエン</t>
    </rPh>
    <rPh sb="13" eb="14">
      <t>コ</t>
    </rPh>
    <rPh sb="16" eb="18">
      <t>イカ</t>
    </rPh>
    <rPh sb="24" eb="26">
      <t>ガイトウ</t>
    </rPh>
    <rPh sb="28" eb="29">
      <t>モノ</t>
    </rPh>
    <rPh sb="30" eb="31">
      <t>カカ</t>
    </rPh>
    <rPh sb="32" eb="40">
      <t>ショトクキンガクチョウセイコウジョ</t>
    </rPh>
    <rPh sb="43" eb="45">
      <t>バアイ</t>
    </rPh>
    <phoneticPr fontId="22"/>
  </si>
  <si>
    <t>　　給与収入金額が850万円を超え、以下のいずれかに該当する場合の所得金額調整控除がある場合</t>
    <rPh sb="2" eb="8">
      <t>キュウヨシュウニュウキンガク</t>
    </rPh>
    <rPh sb="12" eb="14">
      <t>マンエン</t>
    </rPh>
    <rPh sb="15" eb="16">
      <t>コ</t>
    </rPh>
    <rPh sb="18" eb="20">
      <t>イカ</t>
    </rPh>
    <rPh sb="26" eb="28">
      <t>ガイトウ</t>
    </rPh>
    <rPh sb="30" eb="32">
      <t>バアイ</t>
    </rPh>
    <rPh sb="33" eb="41">
      <t>ショトクキンガクチョウセイコウジョ</t>
    </rPh>
    <rPh sb="44" eb="46">
      <t>バアイ</t>
    </rPh>
    <phoneticPr fontId="22"/>
  </si>
  <si>
    <t>以上</t>
    <rPh sb="0" eb="2">
      <t>イジョウ</t>
    </rPh>
    <phoneticPr fontId="2"/>
  </si>
  <si>
    <t>未満</t>
    <rPh sb="0" eb="2">
      <t>ミマン</t>
    </rPh>
    <phoneticPr fontId="2"/>
  </si>
  <si>
    <t>B－195.5万円</t>
    <rPh sb="7" eb="9">
      <t>マンエン</t>
    </rPh>
    <phoneticPr fontId="2"/>
  </si>
  <si>
    <t>A-650,000</t>
    <phoneticPr fontId="2"/>
  </si>
  <si>
    <t>〔A÷4（千円未満切捨て）〕×2.8-80,000</t>
    <rPh sb="7" eb="9">
      <t>ミマン</t>
    </rPh>
    <phoneticPr fontId="2"/>
  </si>
  <si>
    <t>A×0.9-1,100,000</t>
    <phoneticPr fontId="2"/>
  </si>
  <si>
    <t>A-1,950,000</t>
    <phoneticPr fontId="22"/>
  </si>
  <si>
    <t>子ども・子育て支援分</t>
    <rPh sb="0" eb="1">
      <t>コ</t>
    </rPh>
    <rPh sb="4" eb="6">
      <t>コソダ</t>
    </rPh>
    <rPh sb="7" eb="9">
      <t>シエン</t>
    </rPh>
    <rPh sb="9" eb="10">
      <t>ブン</t>
    </rPh>
    <phoneticPr fontId="2"/>
  </si>
  <si>
    <t>子育て支援分※18歳以上</t>
    <rPh sb="0" eb="2">
      <t>コソダ</t>
    </rPh>
    <rPh sb="3" eb="5">
      <t>シエン</t>
    </rPh>
    <rPh sb="5" eb="6">
      <t>ブン</t>
    </rPh>
    <rPh sb="9" eb="12">
      <t>サイイジョウ</t>
    </rPh>
    <phoneticPr fontId="2"/>
  </si>
  <si>
    <t>　　年度途中で40歳・65歳・75歳になる加入者がいる場合</t>
    <rPh sb="2" eb="4">
      <t>ネンド</t>
    </rPh>
    <rPh sb="4" eb="6">
      <t>トチュウ</t>
    </rPh>
    <rPh sb="9" eb="10">
      <t>サイ</t>
    </rPh>
    <rPh sb="13" eb="14">
      <t>サイ</t>
    </rPh>
    <rPh sb="17" eb="18">
      <t>サイ</t>
    </rPh>
    <rPh sb="21" eb="24">
      <t>カニュウシャ</t>
    </rPh>
    <rPh sb="27" eb="29">
      <t>バアイ</t>
    </rPh>
    <phoneticPr fontId="3"/>
  </si>
  <si>
    <t>　　　　①本人、同一生計配偶者若しくは扶養親族のいずれかが特別障害者である　　②23歳未満の扶養親族がいる</t>
    <rPh sb="29" eb="31">
      <t>トクベツ</t>
    </rPh>
    <rPh sb="31" eb="34">
      <t>ショウガイシャ</t>
    </rPh>
    <rPh sb="42" eb="45">
      <t>サイミマン</t>
    </rPh>
    <rPh sb="46" eb="50">
      <t>フヨウシンゾク</t>
    </rPh>
    <phoneticPr fontId="22"/>
  </si>
  <si>
    <t>加入者1人あたり（6歳未満）</t>
    <rPh sb="0" eb="3">
      <t>カニュウシャ</t>
    </rPh>
    <rPh sb="4" eb="5">
      <t>ニン</t>
    </rPh>
    <rPh sb="10" eb="13">
      <t>サイミマン</t>
    </rPh>
    <phoneticPr fontId="3"/>
  </si>
  <si>
    <t>18歳以上</t>
    <rPh sb="2" eb="5">
      <t>サイイジョウ</t>
    </rPh>
    <phoneticPr fontId="22"/>
  </si>
  <si>
    <t>6歳以上18歳未満</t>
    <rPh sb="1" eb="4">
      <t>サイイジョウ</t>
    </rPh>
    <rPh sb="6" eb="9">
      <t>サイミマン</t>
    </rPh>
    <phoneticPr fontId="22"/>
  </si>
  <si>
    <t>6歳未満</t>
    <rPh sb="1" eb="4">
      <t>サイミマン</t>
    </rPh>
    <phoneticPr fontId="22"/>
  </si>
  <si>
    <t>加入者1人あたり（6歳以上18歳未満）</t>
    <rPh sb="0" eb="3">
      <t>カニュウシャ</t>
    </rPh>
    <rPh sb="4" eb="5">
      <t>ニン</t>
    </rPh>
    <rPh sb="10" eb="13">
      <t>サイイジョウ</t>
    </rPh>
    <rPh sb="15" eb="18">
      <t>サイミマン</t>
    </rPh>
    <phoneticPr fontId="3"/>
  </si>
  <si>
    <t>加入者１人あたり（18歳以上）</t>
    <rPh sb="0" eb="3">
      <t>カニュウシャ</t>
    </rPh>
    <rPh sb="4" eb="5">
      <t>ニン</t>
    </rPh>
    <rPh sb="11" eb="14">
      <t>サイイジョウ</t>
    </rPh>
    <phoneticPr fontId="3"/>
  </si>
  <si>
    <t>医療保険分　および　後期高齢支援分　（18歳以上）</t>
    <rPh sb="0" eb="2">
      <t>イリョウ</t>
    </rPh>
    <rPh sb="2" eb="4">
      <t>ホケン</t>
    </rPh>
    <rPh sb="4" eb="5">
      <t>ブン</t>
    </rPh>
    <rPh sb="21" eb="24">
      <t>サイイジョウ</t>
    </rPh>
    <phoneticPr fontId="3"/>
  </si>
  <si>
    <t>医療保険分　および　後期高齢支援分　（6歳未満）</t>
    <rPh sb="0" eb="2">
      <t>イリョウ</t>
    </rPh>
    <rPh sb="2" eb="4">
      <t>ホケン</t>
    </rPh>
    <rPh sb="4" eb="5">
      <t>ブン</t>
    </rPh>
    <rPh sb="20" eb="23">
      <t>サイミマン</t>
    </rPh>
    <phoneticPr fontId="3"/>
  </si>
  <si>
    <t>介護保険分（40歳から64歳までの加入者）</t>
    <rPh sb="0" eb="2">
      <t>カイゴ</t>
    </rPh>
    <rPh sb="2" eb="4">
      <t>ホケン</t>
    </rPh>
    <rPh sb="4" eb="5">
      <t>ブン</t>
    </rPh>
    <rPh sb="17" eb="20">
      <t>カニュウシャ</t>
    </rPh>
    <phoneticPr fontId="3"/>
  </si>
  <si>
    <t>子ども・子育て支援分</t>
    <phoneticPr fontId="3"/>
  </si>
  <si>
    <t>　</t>
    <phoneticPr fontId="3"/>
  </si>
  <si>
    <t>年齢時点</t>
    <rPh sb="0" eb="4">
      <t>ネンレイジテン</t>
    </rPh>
    <phoneticPr fontId="22"/>
  </si>
  <si>
    <t>令和8年4月1日時点の年齢</t>
    <rPh sb="0" eb="2">
      <t>レイワ</t>
    </rPh>
    <rPh sb="3" eb="4">
      <t>ネン</t>
    </rPh>
    <rPh sb="5" eb="6">
      <t>ガツ</t>
    </rPh>
    <rPh sb="7" eb="8">
      <t>ニチ</t>
    </rPh>
    <rPh sb="8" eb="10">
      <t>ジテン</t>
    </rPh>
    <rPh sb="11" eb="13">
      <t>ネンレイ</t>
    </rPh>
    <phoneticPr fontId="2"/>
  </si>
  <si>
    <t>医療保険分　および　後期高齢支援分　（6歳以上18歳未満）</t>
    <rPh sb="0" eb="2">
      <t>イリョウ</t>
    </rPh>
    <rPh sb="2" eb="4">
      <t>ホケン</t>
    </rPh>
    <rPh sb="4" eb="5">
      <t>ブン</t>
    </rPh>
    <rPh sb="20" eb="21">
      <t>サイ</t>
    </rPh>
    <rPh sb="21" eb="23">
      <t>イジョウ</t>
    </rPh>
    <rPh sb="25" eb="28">
      <t>サイミマン</t>
    </rPh>
    <phoneticPr fontId="3"/>
  </si>
  <si>
    <t>医療保険分　および　後期高齢支援分</t>
    <phoneticPr fontId="22"/>
  </si>
  <si>
    <t>介護保険分</t>
    <rPh sb="0" eb="2">
      <t>カイゴ</t>
    </rPh>
    <rPh sb="2" eb="4">
      <t>ホケン</t>
    </rPh>
    <rPh sb="4" eb="5">
      <t>ブン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</si>
</sst>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quot;"/>
    <numFmt numFmtId="177" formatCode="0&quot;万&quot;&quot;円&quot;"/>
    <numFmt numFmtId="178" formatCode="&quot;～&quot;0"/>
    <numFmt numFmtId="179" formatCode="0.0000_ "/>
    <numFmt numFmtId="180" formatCode="#,##0_);[Red]\(#,##0\)"/>
    <numFmt numFmtId="181" formatCode="#,##0&quot;円&quot;"/>
    <numFmt numFmtId="182" formatCode="#,##0&quot;人&quot;"/>
    <numFmt numFmtId="183" formatCode="[$-411]ge\.m\.d;@"/>
  </numFmts>
  <fonts count="32"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2"/>
      <name val="Meiryo UI"/>
      <family val="3"/>
      <charset val="128"/>
    </font>
    <font>
      <sz val="11"/>
      <name val="Meiryo UI"/>
      <family val="3"/>
      <charset val="128"/>
    </font>
    <font>
      <sz val="11"/>
      <color indexed="10"/>
      <name val="Meiryo UI"/>
      <family val="3"/>
      <charset val="128"/>
    </font>
    <font>
      <sz val="36"/>
      <name val="Meiryo UI"/>
      <family val="3"/>
      <charset val="128"/>
    </font>
    <font>
      <sz val="8"/>
      <name val="Meiryo UI"/>
      <family val="3"/>
      <charset val="128"/>
    </font>
    <font>
      <sz val="10"/>
      <name val="Meiryo UI"/>
      <family val="3"/>
      <charset val="128"/>
    </font>
    <font>
      <sz val="12"/>
      <color indexed="12"/>
      <name val="Meiryo UI"/>
      <family val="3"/>
      <charset val="128"/>
    </font>
    <font>
      <b/>
      <sz val="11"/>
      <color indexed="12"/>
      <name val="Meiryo UI"/>
      <family val="3"/>
      <charset val="128"/>
    </font>
    <font>
      <sz val="9"/>
      <name val="Meiryo UI"/>
      <family val="3"/>
      <charset val="128"/>
    </font>
    <font>
      <sz val="22"/>
      <name val="Meiryo UI"/>
      <family val="3"/>
      <charset val="128"/>
    </font>
    <font>
      <sz val="22"/>
      <color indexed="10"/>
      <name val="Meiryo UI"/>
      <family val="3"/>
      <charset val="128"/>
    </font>
    <font>
      <sz val="18"/>
      <name val="Meiryo UI"/>
      <family val="3"/>
      <charset val="128"/>
    </font>
    <font>
      <sz val="18"/>
      <color indexed="10"/>
      <name val="Meiryo UI"/>
      <family val="3"/>
      <charset val="128"/>
    </font>
    <font>
      <b/>
      <sz val="12"/>
      <color indexed="12"/>
      <name val="Meiryo UI"/>
      <family val="3"/>
      <charset val="128"/>
    </font>
    <font>
      <sz val="12"/>
      <color indexed="10"/>
      <name val="Meiryo UI"/>
      <family val="3"/>
      <charset val="128"/>
    </font>
    <font>
      <b/>
      <sz val="12"/>
      <name val="Meiryo UI"/>
      <family val="3"/>
      <charset val="128"/>
    </font>
    <font>
      <sz val="10"/>
      <color indexed="10"/>
      <name val="Meiryo UI"/>
      <family val="3"/>
      <charset val="128"/>
    </font>
    <font>
      <sz val="14"/>
      <name val="Meiryo UI"/>
      <family val="3"/>
      <charset val="128"/>
    </font>
    <font>
      <sz val="6"/>
      <name val="ＭＳ Ｐゴシック"/>
      <family val="3"/>
      <charset val="128"/>
    </font>
    <font>
      <sz val="11"/>
      <color indexed="12"/>
      <name val="Meiryo UI"/>
      <family val="3"/>
      <charset val="128"/>
    </font>
    <font>
      <sz val="10"/>
      <color indexed="12"/>
      <name val="Meiryo UI"/>
      <family val="3"/>
      <charset val="128"/>
    </font>
    <font>
      <sz val="9"/>
      <color indexed="12"/>
      <name val="Meiryo UI"/>
      <family val="3"/>
      <charset val="128"/>
    </font>
    <font>
      <sz val="9.9"/>
      <color rgb="FF990000"/>
      <name val="Meiryo UI"/>
      <family val="3"/>
      <charset val="128"/>
    </font>
    <font>
      <b/>
      <sz val="12"/>
      <color rgb="FFFF0000"/>
      <name val="Meiryo UI"/>
      <family val="3"/>
      <charset val="128"/>
    </font>
    <font>
      <b/>
      <sz val="11"/>
      <color rgb="FFFF0000"/>
      <name val="Meiryo UI"/>
      <family val="3"/>
      <charset val="128"/>
    </font>
    <font>
      <sz val="11"/>
      <color theme="0"/>
      <name val="Meiryo UI"/>
      <family val="3"/>
      <charset val="128"/>
    </font>
    <font>
      <sz val="11"/>
      <color rgb="FFFF0000"/>
      <name val="Meiryo UI"/>
      <family val="3"/>
      <charset val="128"/>
    </font>
    <font>
      <b/>
      <sz val="11"/>
      <name val="Meiryo UI"/>
      <family val="3"/>
      <charset val="128"/>
    </font>
  </fonts>
  <fills count="16">
    <fill>
      <patternFill patternType="none"/>
    </fill>
    <fill>
      <patternFill patternType="gray125"/>
    </fill>
    <fill>
      <patternFill patternType="solid">
        <fgColor indexed="13"/>
        <bgColor indexed="64"/>
      </patternFill>
    </fill>
    <fill>
      <patternFill patternType="solid">
        <fgColor rgb="FF66CCFF"/>
        <bgColor indexed="64"/>
      </patternFill>
    </fill>
    <fill>
      <patternFill patternType="solid">
        <fgColor rgb="FFCCFFFF"/>
        <bgColor indexed="64"/>
      </patternFill>
    </fill>
    <fill>
      <patternFill patternType="solid">
        <fgColor rgb="FFFF9900"/>
        <bgColor indexed="64"/>
      </patternFill>
    </fill>
    <fill>
      <patternFill patternType="solid">
        <fgColor rgb="FFFF6699"/>
        <bgColor indexed="64"/>
      </patternFill>
    </fill>
    <fill>
      <patternFill patternType="solid">
        <fgColor theme="0"/>
        <bgColor indexed="64"/>
      </patternFill>
    </fill>
    <fill>
      <patternFill patternType="solid">
        <fgColor rgb="FFFFCCCC"/>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CC99"/>
        <bgColor indexed="64"/>
      </patternFill>
    </fill>
    <fill>
      <patternFill patternType="solid">
        <fgColor rgb="FFFFFF99"/>
        <bgColor indexed="64"/>
      </patternFill>
    </fill>
    <fill>
      <patternFill patternType="solid">
        <fgColor theme="9" tint="0.79998168889431442"/>
        <bgColor indexed="64"/>
      </patternFill>
    </fill>
    <fill>
      <patternFill patternType="solid">
        <fgColor rgb="FFF2F2F2"/>
        <bgColor indexed="64"/>
      </patternFill>
    </fill>
  </fills>
  <borders count="114">
    <border>
      <left/>
      <right/>
      <top/>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style="thin">
        <color indexed="64"/>
      </right>
      <top style="thin">
        <color indexed="64"/>
      </top>
      <bottom style="medium">
        <color indexed="64"/>
      </bottom>
      <diagonal/>
    </border>
    <border>
      <left/>
      <right/>
      <top style="dotted">
        <color indexed="64"/>
      </top>
      <bottom style="medium">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medium">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thin">
        <color indexed="64"/>
      </top>
      <bottom/>
      <diagonal/>
    </border>
    <border>
      <left style="thin">
        <color indexed="64"/>
      </left>
      <right style="dotted">
        <color indexed="64"/>
      </right>
      <top/>
      <bottom style="medium">
        <color indexed="64"/>
      </bottom>
      <diagonal/>
    </border>
    <border>
      <left style="dotted">
        <color indexed="64"/>
      </left>
      <right style="thin">
        <color indexed="64"/>
      </right>
      <top style="thin">
        <color indexed="64"/>
      </top>
      <bottom/>
      <diagonal/>
    </border>
    <border>
      <left style="dotted">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hair">
        <color indexed="64"/>
      </left>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65">
    <xf numFmtId="0" fontId="0" fillId="0" borderId="0" xfId="0">
      <alignment vertical="center"/>
    </xf>
    <xf numFmtId="0" fontId="4" fillId="0" borderId="0" xfId="0" applyFont="1">
      <alignment vertical="center"/>
    </xf>
    <xf numFmtId="0" fontId="7" fillId="0" borderId="0" xfId="0" applyFont="1">
      <alignment vertical="center"/>
    </xf>
    <xf numFmtId="0" fontId="5" fillId="0" borderId="0" xfId="0" applyFont="1">
      <alignment vertical="center"/>
    </xf>
    <xf numFmtId="0" fontId="6" fillId="0" borderId="0" xfId="0" applyFont="1">
      <alignment vertical="center"/>
    </xf>
    <xf numFmtId="0" fontId="5" fillId="0" borderId="0" xfId="0" applyFont="1" applyAlignment="1">
      <alignment vertical="center" wrapText="1"/>
    </xf>
    <xf numFmtId="0" fontId="8" fillId="0" borderId="0" xfId="0" applyFont="1">
      <alignment vertical="center"/>
    </xf>
    <xf numFmtId="0" fontId="4" fillId="0" borderId="1" xfId="0" applyFont="1" applyBorder="1">
      <alignment vertical="center"/>
    </xf>
    <xf numFmtId="0" fontId="13" fillId="0" borderId="1" xfId="0" applyFont="1" applyBorder="1" applyAlignment="1">
      <alignment horizontal="center" vertical="center"/>
    </xf>
    <xf numFmtId="0" fontId="14" fillId="0" borderId="1" xfId="0" applyFont="1" applyBorder="1" applyAlignment="1">
      <alignment horizontal="center" vertical="center"/>
    </xf>
    <xf numFmtId="0" fontId="4" fillId="0" borderId="0" xfId="0" applyFont="1" applyAlignment="1">
      <alignment horizontal="center" vertical="center"/>
    </xf>
    <xf numFmtId="0" fontId="19" fillId="0" borderId="0" xfId="0" applyFont="1">
      <alignment vertical="center"/>
    </xf>
    <xf numFmtId="0" fontId="6" fillId="0" borderId="0" xfId="0" applyFont="1" applyAlignment="1">
      <alignment vertical="top" wrapText="1"/>
    </xf>
    <xf numFmtId="180" fontId="11" fillId="0" borderId="0" xfId="0" applyNumberFormat="1" applyFont="1" applyAlignment="1">
      <alignment vertical="center" wrapText="1"/>
    </xf>
    <xf numFmtId="0" fontId="4" fillId="0" borderId="0" xfId="0" applyFont="1" applyAlignment="1">
      <alignment vertical="center" wrapText="1"/>
    </xf>
    <xf numFmtId="180" fontId="4" fillId="0" borderId="0" xfId="0" applyNumberFormat="1" applyFont="1">
      <alignment vertical="center"/>
    </xf>
    <xf numFmtId="0" fontId="5" fillId="0" borderId="0" xfId="0" applyFont="1" applyAlignment="1">
      <alignment horizontal="left" vertical="center"/>
    </xf>
    <xf numFmtId="38" fontId="4" fillId="0" borderId="0" xfId="1" applyFont="1" applyAlignment="1" applyProtection="1">
      <alignment horizontal="left" vertical="center"/>
    </xf>
    <xf numFmtId="38" fontId="4" fillId="0" borderId="0" xfId="1" applyFont="1" applyAlignment="1" applyProtection="1">
      <alignment vertical="center"/>
    </xf>
    <xf numFmtId="0" fontId="20" fillId="0" borderId="0" xfId="0" applyFont="1" applyAlignment="1">
      <alignment vertical="top"/>
    </xf>
    <xf numFmtId="0" fontId="5" fillId="3" borderId="2" xfId="0" applyFont="1" applyFill="1" applyBorder="1">
      <alignment vertical="center"/>
    </xf>
    <xf numFmtId="0" fontId="5" fillId="3" borderId="3" xfId="0" applyFont="1" applyFill="1" applyBorder="1">
      <alignment vertical="center"/>
    </xf>
    <xf numFmtId="0" fontId="5" fillId="3" borderId="4" xfId="0" applyFont="1" applyFill="1" applyBorder="1">
      <alignment vertical="center"/>
    </xf>
    <xf numFmtId="0" fontId="5" fillId="3" borderId="5" xfId="0" applyFont="1" applyFill="1" applyBorder="1">
      <alignment vertical="center"/>
    </xf>
    <xf numFmtId="0" fontId="5" fillId="3" borderId="6" xfId="0" applyFont="1" applyFill="1" applyBorder="1">
      <alignment vertical="center"/>
    </xf>
    <xf numFmtId="0" fontId="5" fillId="3" borderId="7" xfId="0" applyFont="1" applyFill="1" applyBorder="1">
      <alignment vertical="center"/>
    </xf>
    <xf numFmtId="0" fontId="5" fillId="4" borderId="8" xfId="0" applyFont="1" applyFill="1" applyBorder="1" applyAlignment="1">
      <alignment horizontal="left" vertical="center"/>
    </xf>
    <xf numFmtId="0" fontId="11" fillId="4" borderId="9" xfId="0" applyFont="1" applyFill="1" applyBorder="1" applyAlignment="1">
      <alignment vertical="center" shrinkToFit="1"/>
    </xf>
    <xf numFmtId="0" fontId="5" fillId="4" borderId="9" xfId="0" applyFont="1" applyFill="1" applyBorder="1">
      <alignment vertical="center"/>
    </xf>
    <xf numFmtId="0" fontId="5" fillId="4" borderId="9" xfId="0" applyFont="1" applyFill="1" applyBorder="1" applyAlignment="1">
      <alignment horizontal="center" vertical="center" shrinkToFit="1"/>
    </xf>
    <xf numFmtId="0" fontId="5" fillId="4" borderId="10" xfId="0" applyFont="1" applyFill="1" applyBorder="1">
      <alignment vertical="center"/>
    </xf>
    <xf numFmtId="0" fontId="5" fillId="5" borderId="2" xfId="0" applyFont="1" applyFill="1" applyBorder="1">
      <alignment vertical="center"/>
    </xf>
    <xf numFmtId="0" fontId="5" fillId="5" borderId="3" xfId="0" applyFont="1" applyFill="1" applyBorder="1">
      <alignment vertical="center"/>
    </xf>
    <xf numFmtId="0" fontId="5" fillId="5" borderId="4" xfId="0" applyFont="1" applyFill="1" applyBorder="1">
      <alignment vertical="center"/>
    </xf>
    <xf numFmtId="0" fontId="5" fillId="6" borderId="6" xfId="0" applyFont="1" applyFill="1" applyBorder="1">
      <alignment vertical="center"/>
    </xf>
    <xf numFmtId="0" fontId="5" fillId="6" borderId="3" xfId="0" applyFont="1" applyFill="1" applyBorder="1">
      <alignment vertical="center"/>
    </xf>
    <xf numFmtId="0" fontId="5" fillId="6" borderId="4" xfId="0" applyFont="1" applyFill="1" applyBorder="1">
      <alignment vertical="center"/>
    </xf>
    <xf numFmtId="180" fontId="11" fillId="0" borderId="0" xfId="0" applyNumberFormat="1" applyFont="1" applyAlignment="1">
      <alignment vertical="center" wrapText="1" shrinkToFit="1"/>
    </xf>
    <xf numFmtId="38" fontId="5" fillId="0" borderId="0" xfId="1" applyFont="1" applyAlignment="1" applyProtection="1">
      <alignment vertical="center" wrapText="1"/>
    </xf>
    <xf numFmtId="0" fontId="26" fillId="0" borderId="0" xfId="0" applyFont="1" applyAlignment="1">
      <alignment horizontal="left" vertical="center" indent="15"/>
    </xf>
    <xf numFmtId="0" fontId="5" fillId="4" borderId="9" xfId="0" applyFont="1" applyFill="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vertical="center" shrinkToFit="1"/>
    </xf>
    <xf numFmtId="0" fontId="5" fillId="0" borderId="13"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horizontal="center" vertical="center"/>
    </xf>
    <xf numFmtId="0" fontId="5" fillId="0" borderId="16" xfId="0" applyFont="1" applyBorder="1">
      <alignment vertical="center"/>
    </xf>
    <xf numFmtId="0" fontId="5" fillId="0" borderId="11" xfId="0" applyFont="1" applyBorder="1">
      <alignment vertical="center"/>
    </xf>
    <xf numFmtId="0" fontId="5" fillId="0" borderId="15" xfId="0" applyFont="1" applyBorder="1">
      <alignment vertical="center"/>
    </xf>
    <xf numFmtId="0" fontId="9" fillId="4" borderId="63" xfId="0" applyFont="1" applyFill="1" applyBorder="1" applyAlignment="1">
      <alignment horizontal="center" vertical="center"/>
    </xf>
    <xf numFmtId="0" fontId="9" fillId="4" borderId="18" xfId="0" applyFont="1" applyFill="1" applyBorder="1" applyAlignment="1">
      <alignment horizontal="center" vertical="center"/>
    </xf>
    <xf numFmtId="0" fontId="5" fillId="13" borderId="100" xfId="0" applyFont="1" applyFill="1" applyBorder="1" applyAlignment="1" applyProtection="1">
      <alignment horizontal="center" vertical="center" shrinkToFit="1"/>
      <protection locked="0"/>
    </xf>
    <xf numFmtId="0" fontId="5" fillId="13" borderId="101" xfId="0" applyFont="1" applyFill="1" applyBorder="1" applyAlignment="1" applyProtection="1">
      <alignment horizontal="center" vertical="center" shrinkToFit="1"/>
      <protection locked="0"/>
    </xf>
    <xf numFmtId="0" fontId="5" fillId="13" borderId="102" xfId="0" applyFont="1" applyFill="1" applyBorder="1" applyAlignment="1" applyProtection="1">
      <alignment horizontal="center" vertical="center" shrinkToFit="1"/>
      <protection locked="0"/>
    </xf>
    <xf numFmtId="0" fontId="5" fillId="13" borderId="34" xfId="0" applyFont="1" applyFill="1" applyBorder="1" applyAlignment="1" applyProtection="1">
      <alignment horizontal="center" vertical="center" shrinkToFit="1"/>
      <protection locked="0"/>
    </xf>
    <xf numFmtId="0" fontId="5" fillId="13" borderId="35" xfId="0" applyFont="1" applyFill="1" applyBorder="1" applyAlignment="1" applyProtection="1">
      <alignment horizontal="center" vertical="center" shrinkToFit="1"/>
      <protection locked="0"/>
    </xf>
    <xf numFmtId="0" fontId="5" fillId="13" borderId="36" xfId="0" applyFont="1" applyFill="1" applyBorder="1" applyAlignment="1" applyProtection="1">
      <alignment horizontal="center" vertical="center" shrinkToFit="1"/>
      <protection locked="0"/>
    </xf>
    <xf numFmtId="0" fontId="5" fillId="13" borderId="24" xfId="0" applyFont="1" applyFill="1" applyBorder="1" applyAlignment="1" applyProtection="1">
      <alignment horizontal="center" vertical="center" shrinkToFit="1"/>
      <protection locked="0"/>
    </xf>
    <xf numFmtId="0" fontId="5" fillId="13" borderId="25" xfId="0" applyFont="1" applyFill="1" applyBorder="1" applyAlignment="1" applyProtection="1">
      <alignment horizontal="center" vertical="center" shrinkToFit="1"/>
      <protection locked="0"/>
    </xf>
    <xf numFmtId="0" fontId="5" fillId="13" borderId="65" xfId="0" applyFont="1" applyFill="1" applyBorder="1" applyAlignment="1" applyProtection="1">
      <alignment horizontal="center" vertical="center" shrinkToFit="1"/>
      <protection locked="0"/>
    </xf>
    <xf numFmtId="0" fontId="5" fillId="0" borderId="57" xfId="0" applyFont="1" applyBorder="1">
      <alignment vertical="center"/>
    </xf>
    <xf numFmtId="183" fontId="5" fillId="0" borderId="0" xfId="0" applyNumberFormat="1" applyFont="1">
      <alignment vertical="center"/>
    </xf>
    <xf numFmtId="0" fontId="9" fillId="4" borderId="24"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65" xfId="0" applyFont="1" applyFill="1" applyBorder="1" applyAlignment="1">
      <alignment horizontal="center" vertical="center" wrapText="1"/>
    </xf>
    <xf numFmtId="0" fontId="29" fillId="13" borderId="11" xfId="0" applyFont="1" applyFill="1" applyBorder="1">
      <alignment vertical="center"/>
    </xf>
    <xf numFmtId="0" fontId="29" fillId="0" borderId="0" xfId="0" applyFont="1">
      <alignment vertical="center"/>
    </xf>
    <xf numFmtId="0" fontId="5" fillId="0" borderId="0" xfId="0" applyFont="1" applyAlignment="1">
      <alignment horizontal="left" vertical="center" wrapText="1"/>
    </xf>
    <xf numFmtId="0" fontId="9" fillId="4" borderId="17" xfId="0" applyFont="1" applyFill="1" applyBorder="1" applyAlignment="1">
      <alignment horizontal="center" vertical="center" shrinkToFit="1"/>
    </xf>
    <xf numFmtId="0" fontId="9" fillId="4" borderId="18" xfId="0" applyFont="1" applyFill="1" applyBorder="1" applyAlignment="1">
      <alignment horizontal="center" vertical="center" shrinkToFit="1"/>
    </xf>
    <xf numFmtId="0" fontId="9" fillId="4" borderId="19" xfId="0" applyFont="1" applyFill="1" applyBorder="1" applyAlignment="1">
      <alignment horizontal="center" vertical="center" shrinkToFit="1"/>
    </xf>
    <xf numFmtId="0" fontId="9" fillId="4" borderId="18" xfId="0" applyFont="1" applyFill="1" applyBorder="1" applyAlignment="1">
      <alignment horizontal="center" vertical="center" wrapText="1" shrinkToFit="1"/>
    </xf>
    <xf numFmtId="0" fontId="9" fillId="4" borderId="19" xfId="0" applyFont="1" applyFill="1" applyBorder="1" applyAlignment="1">
      <alignment horizontal="center" vertical="center" wrapText="1" shrinkToFit="1"/>
    </xf>
    <xf numFmtId="0" fontId="4" fillId="0" borderId="49" xfId="0" applyFont="1" applyBorder="1">
      <alignment vertical="center"/>
    </xf>
    <xf numFmtId="0" fontId="5" fillId="12" borderId="6" xfId="0" applyFont="1" applyFill="1" applyBorder="1">
      <alignment vertical="center"/>
    </xf>
    <xf numFmtId="181" fontId="28" fillId="4" borderId="18" xfId="0" applyNumberFormat="1" applyFont="1" applyFill="1" applyBorder="1" applyAlignment="1">
      <alignment horizontal="right" vertical="center" shrinkToFit="1"/>
    </xf>
    <xf numFmtId="0" fontId="5" fillId="4" borderId="110" xfId="0" applyFont="1" applyFill="1" applyBorder="1" applyAlignment="1">
      <alignment horizontal="center" vertical="center" shrinkToFit="1"/>
    </xf>
    <xf numFmtId="0" fontId="5" fillId="4" borderId="8" xfId="0" applyFont="1" applyFill="1" applyBorder="1">
      <alignment vertical="center"/>
    </xf>
    <xf numFmtId="181" fontId="28" fillId="4" borderId="23" xfId="0" applyNumberFormat="1" applyFont="1" applyFill="1" applyBorder="1" applyAlignment="1">
      <alignment horizontal="right" vertical="center" shrinkToFit="1"/>
    </xf>
    <xf numFmtId="0" fontId="11" fillId="4" borderId="8" xfId="0" applyFont="1" applyFill="1" applyBorder="1" applyAlignment="1">
      <alignment vertical="center" shrinkToFit="1"/>
    </xf>
    <xf numFmtId="0" fontId="4" fillId="4" borderId="0" xfId="0" applyFont="1" applyFill="1">
      <alignment vertical="center"/>
    </xf>
    <xf numFmtId="0" fontId="4" fillId="4" borderId="18" xfId="0" applyFont="1" applyFill="1" applyBorder="1">
      <alignment vertical="center"/>
    </xf>
    <xf numFmtId="0" fontId="4" fillId="4" borderId="9" xfId="0" applyFont="1" applyFill="1" applyBorder="1">
      <alignment vertical="center"/>
    </xf>
    <xf numFmtId="0" fontId="4" fillId="4" borderId="19" xfId="0" applyFont="1" applyFill="1" applyBorder="1">
      <alignment vertical="center"/>
    </xf>
    <xf numFmtId="0" fontId="4" fillId="4" borderId="17" xfId="0" applyFont="1" applyFill="1" applyBorder="1">
      <alignment vertical="center"/>
    </xf>
    <xf numFmtId="0" fontId="4" fillId="4" borderId="38" xfId="0" applyFont="1" applyFill="1" applyBorder="1">
      <alignment vertical="center"/>
    </xf>
    <xf numFmtId="0" fontId="9" fillId="4" borderId="39" xfId="0" applyFont="1" applyFill="1" applyBorder="1" applyAlignment="1">
      <alignment horizontal="center" vertical="center" wrapText="1" shrinkToFit="1"/>
    </xf>
    <xf numFmtId="181" fontId="28" fillId="4" borderId="62" xfId="0" applyNumberFormat="1" applyFont="1" applyFill="1" applyBorder="1" applyAlignment="1">
      <alignment horizontal="right" vertical="center" shrinkToFit="1"/>
    </xf>
    <xf numFmtId="181" fontId="28" fillId="4" borderId="63" xfId="0" applyNumberFormat="1" applyFont="1" applyFill="1" applyBorder="1" applyAlignment="1">
      <alignment horizontal="right" vertical="center" shrinkToFit="1"/>
    </xf>
    <xf numFmtId="0" fontId="9" fillId="4" borderId="63" xfId="0" applyFont="1" applyFill="1" applyBorder="1" applyAlignment="1">
      <alignment horizontal="center" vertical="center" wrapText="1" shrinkToFit="1"/>
    </xf>
    <xf numFmtId="0" fontId="9" fillId="4" borderId="64" xfId="0" applyFont="1" applyFill="1" applyBorder="1" applyAlignment="1">
      <alignment horizontal="center" vertical="center" wrapText="1" shrinkToFit="1"/>
    </xf>
    <xf numFmtId="0" fontId="4" fillId="4" borderId="8" xfId="0" applyFont="1" applyFill="1" applyBorder="1">
      <alignment vertical="center"/>
    </xf>
    <xf numFmtId="0" fontId="5" fillId="4" borderId="5" xfId="0" applyFont="1" applyFill="1" applyBorder="1" applyAlignment="1">
      <alignment horizontal="left" vertical="center"/>
    </xf>
    <xf numFmtId="0" fontId="11" fillId="4" borderId="6" xfId="0" applyFont="1" applyFill="1" applyBorder="1" applyAlignment="1">
      <alignment vertical="center" shrinkToFit="1"/>
    </xf>
    <xf numFmtId="0" fontId="5" fillId="4" borderId="6" xfId="0" applyFont="1" applyFill="1" applyBorder="1">
      <alignment vertical="center"/>
    </xf>
    <xf numFmtId="0" fontId="5" fillId="4" borderId="6" xfId="0" applyFont="1" applyFill="1" applyBorder="1" applyAlignment="1">
      <alignment horizontal="center" vertical="center" shrinkToFit="1"/>
    </xf>
    <xf numFmtId="0" fontId="5" fillId="4" borderId="7" xfId="0" applyFont="1" applyFill="1" applyBorder="1">
      <alignment vertical="center"/>
    </xf>
    <xf numFmtId="0" fontId="9" fillId="4" borderId="37" xfId="0" applyFont="1" applyFill="1" applyBorder="1" applyAlignment="1">
      <alignment horizontal="center" vertical="center" shrinkToFit="1"/>
    </xf>
    <xf numFmtId="0" fontId="9" fillId="4" borderId="38" xfId="0" applyFont="1" applyFill="1" applyBorder="1" applyAlignment="1">
      <alignment horizontal="center" vertical="center" shrinkToFit="1"/>
    </xf>
    <xf numFmtId="0" fontId="0" fillId="0" borderId="38" xfId="0" applyBorder="1" applyAlignment="1">
      <alignment vertical="center" shrinkToFit="1"/>
    </xf>
    <xf numFmtId="0" fontId="9" fillId="4" borderId="23" xfId="0" applyFont="1" applyFill="1" applyBorder="1" applyAlignment="1">
      <alignment horizontal="center" vertical="center" shrinkToFit="1"/>
    </xf>
    <xf numFmtId="0" fontId="9" fillId="4" borderId="18" xfId="0" applyFont="1" applyFill="1" applyBorder="1" applyAlignment="1">
      <alignment horizontal="center" vertical="center" shrinkToFit="1"/>
    </xf>
    <xf numFmtId="0" fontId="0" fillId="0" borderId="18" xfId="0" applyBorder="1" applyAlignment="1">
      <alignment vertical="center" shrinkToFit="1"/>
    </xf>
    <xf numFmtId="38" fontId="5" fillId="0" borderId="11" xfId="1" applyFont="1" applyBorder="1" applyAlignment="1" applyProtection="1">
      <alignment horizontal="center" vertical="center"/>
    </xf>
    <xf numFmtId="0" fontId="5" fillId="0" borderId="11" xfId="0" applyFont="1" applyBorder="1" applyAlignment="1">
      <alignment horizontal="center" vertical="center"/>
    </xf>
    <xf numFmtId="0" fontId="5" fillId="0" borderId="2" xfId="0" applyFont="1" applyBorder="1" applyAlignment="1">
      <alignment horizontal="center" vertical="center"/>
    </xf>
    <xf numFmtId="38" fontId="25" fillId="0" borderId="11" xfId="1" applyFont="1" applyBorder="1" applyProtection="1">
      <alignment vertical="center"/>
    </xf>
    <xf numFmtId="57" fontId="5" fillId="14" borderId="20" xfId="0" applyNumberFormat="1" applyFont="1" applyFill="1" applyBorder="1" applyAlignment="1">
      <alignment horizontal="center" vertical="center"/>
    </xf>
    <xf numFmtId="0" fontId="5" fillId="14" borderId="21" xfId="0" applyFont="1" applyFill="1" applyBorder="1" applyAlignment="1">
      <alignment horizontal="center" vertical="center"/>
    </xf>
    <xf numFmtId="0" fontId="5" fillId="14" borderId="22" xfId="0" applyFont="1" applyFill="1" applyBorder="1" applyAlignment="1">
      <alignment horizontal="center" vertical="center"/>
    </xf>
    <xf numFmtId="38" fontId="10" fillId="0" borderId="57" xfId="1" applyFont="1" applyBorder="1" applyAlignment="1" applyProtection="1">
      <alignment horizontal="center" vertical="center"/>
    </xf>
    <xf numFmtId="38" fontId="10" fillId="0" borderId="103" xfId="1" applyFont="1" applyBorder="1" applyAlignment="1" applyProtection="1">
      <alignment horizontal="center" vertical="center"/>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62" xfId="0" applyFont="1" applyFill="1" applyBorder="1" applyAlignment="1">
      <alignment horizontal="center" vertical="center" wrapText="1"/>
    </xf>
    <xf numFmtId="0" fontId="9" fillId="4" borderId="63" xfId="0" applyFont="1" applyFill="1" applyBorder="1" applyAlignment="1">
      <alignment horizontal="center" vertical="center" wrapText="1"/>
    </xf>
    <xf numFmtId="0" fontId="9" fillId="4" borderId="64" xfId="0" applyFont="1" applyFill="1" applyBorder="1" applyAlignment="1">
      <alignment horizontal="center" vertical="center" wrapText="1"/>
    </xf>
    <xf numFmtId="38" fontId="10" fillId="0" borderId="11" xfId="1" applyFont="1" applyBorder="1" applyProtection="1">
      <alignment vertical="center"/>
    </xf>
    <xf numFmtId="38" fontId="23" fillId="0" borderId="11" xfId="1" applyFont="1" applyBorder="1" applyProtection="1">
      <alignment vertical="center"/>
    </xf>
    <xf numFmtId="181" fontId="30" fillId="9" borderId="8" xfId="1" applyNumberFormat="1" applyFont="1" applyFill="1" applyBorder="1" applyAlignment="1" applyProtection="1">
      <alignment horizontal="right" vertical="center" shrinkToFit="1"/>
    </xf>
    <xf numFmtId="181" fontId="30" fillId="9" borderId="9" xfId="1" applyNumberFormat="1" applyFont="1" applyFill="1" applyBorder="1" applyAlignment="1" applyProtection="1">
      <alignment horizontal="right" vertical="center" shrinkToFit="1"/>
    </xf>
    <xf numFmtId="181" fontId="30" fillId="9" borderId="10" xfId="1" applyNumberFormat="1" applyFont="1" applyFill="1" applyBorder="1" applyAlignment="1" applyProtection="1">
      <alignment horizontal="right" vertical="center" shrinkToFit="1"/>
    </xf>
    <xf numFmtId="0" fontId="5" fillId="0" borderId="96"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63" xfId="0" applyFont="1" applyBorder="1" applyAlignment="1">
      <alignment horizontal="center" vertical="center" wrapText="1"/>
    </xf>
    <xf numFmtId="0" fontId="5" fillId="0" borderId="64" xfId="0" applyFont="1" applyBorder="1" applyAlignment="1">
      <alignment horizontal="center" vertical="center" wrapText="1"/>
    </xf>
    <xf numFmtId="38" fontId="23" fillId="0" borderId="81" xfId="1" applyFont="1" applyBorder="1" applyProtection="1">
      <alignment vertical="center"/>
    </xf>
    <xf numFmtId="177" fontId="5" fillId="0" borderId="12" xfId="0" applyNumberFormat="1" applyFont="1" applyBorder="1" applyAlignment="1">
      <alignment vertical="center" shrinkToFit="1"/>
    </xf>
    <xf numFmtId="0" fontId="5" fillId="0" borderId="87" xfId="0" applyFont="1" applyBorder="1">
      <alignment vertical="center"/>
    </xf>
    <xf numFmtId="38" fontId="25" fillId="0" borderId="81" xfId="1" applyFont="1" applyBorder="1" applyProtection="1">
      <alignment vertical="center"/>
    </xf>
    <xf numFmtId="177" fontId="5" fillId="0" borderId="13" xfId="0" applyNumberFormat="1" applyFont="1" applyBorder="1" applyAlignment="1">
      <alignment vertical="center" shrinkToFit="1"/>
    </xf>
    <xf numFmtId="0" fontId="5" fillId="0" borderId="84" xfId="0" applyFont="1" applyBorder="1">
      <alignment vertical="center"/>
    </xf>
    <xf numFmtId="0" fontId="5" fillId="0" borderId="80" xfId="0" applyFont="1" applyBorder="1">
      <alignment vertical="center"/>
    </xf>
    <xf numFmtId="177" fontId="5" fillId="0" borderId="89" xfId="0" applyNumberFormat="1" applyFont="1" applyBorder="1" applyAlignment="1">
      <alignment vertical="center" shrinkToFit="1"/>
    </xf>
    <xf numFmtId="177" fontId="5" fillId="0" borderId="14" xfId="0" applyNumberFormat="1" applyFont="1" applyBorder="1" applyAlignment="1">
      <alignment vertical="center" shrinkToFit="1"/>
    </xf>
    <xf numFmtId="0" fontId="5" fillId="0" borderId="14" xfId="0" applyFont="1" applyBorder="1" applyAlignment="1">
      <alignment vertical="center" shrinkToFit="1"/>
    </xf>
    <xf numFmtId="0" fontId="10" fillId="0" borderId="70" xfId="0" applyFont="1" applyBorder="1" applyAlignment="1">
      <alignment horizontal="center" vertical="center"/>
    </xf>
    <xf numFmtId="0" fontId="10" fillId="0" borderId="72" xfId="0" applyFont="1" applyBorder="1" applyAlignment="1">
      <alignment horizontal="center" vertical="center"/>
    </xf>
    <xf numFmtId="0" fontId="10" fillId="0" borderId="11" xfId="0" applyFont="1" applyBorder="1" applyAlignment="1">
      <alignment horizontal="center" vertical="center"/>
    </xf>
    <xf numFmtId="177" fontId="5" fillId="0" borderId="86" xfId="0" applyNumberFormat="1" applyFont="1" applyBorder="1" applyAlignment="1">
      <alignment vertical="center" shrinkToFit="1"/>
    </xf>
    <xf numFmtId="177" fontId="5" fillId="0" borderId="85" xfId="0" applyNumberFormat="1" applyFont="1" applyBorder="1" applyAlignment="1">
      <alignment vertical="center" shrinkToFit="1"/>
    </xf>
    <xf numFmtId="0" fontId="5" fillId="0" borderId="12" xfId="0" applyFont="1" applyBorder="1" applyAlignment="1">
      <alignment vertical="center" shrinkToFit="1"/>
    </xf>
    <xf numFmtId="181" fontId="30" fillId="9" borderId="31" xfId="1" applyNumberFormat="1" applyFont="1" applyFill="1" applyBorder="1" applyAlignment="1" applyProtection="1">
      <alignment horizontal="right" vertical="center" shrinkToFit="1"/>
    </xf>
    <xf numFmtId="181" fontId="30" fillId="9" borderId="32" xfId="1" applyNumberFormat="1" applyFont="1" applyFill="1" applyBorder="1" applyAlignment="1" applyProtection="1">
      <alignment horizontal="right" vertical="center" shrinkToFit="1"/>
    </xf>
    <xf numFmtId="181" fontId="30" fillId="9" borderId="33" xfId="1" applyNumberFormat="1" applyFont="1" applyFill="1" applyBorder="1" applyAlignment="1" applyProtection="1">
      <alignment horizontal="right" vertical="center" shrinkToFit="1"/>
    </xf>
    <xf numFmtId="0" fontId="5" fillId="0" borderId="0" xfId="0" applyFont="1" applyAlignment="1">
      <alignment horizontal="center" vertical="center"/>
    </xf>
    <xf numFmtId="0" fontId="8" fillId="4" borderId="5"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62" xfId="0" applyFont="1" applyFill="1" applyBorder="1" applyAlignment="1">
      <alignment horizontal="center" vertical="center" wrapText="1"/>
    </xf>
    <xf numFmtId="0" fontId="8" fillId="4" borderId="63" xfId="0" applyFont="1" applyFill="1" applyBorder="1" applyAlignment="1">
      <alignment horizontal="center" vertical="center" wrapText="1"/>
    </xf>
    <xf numFmtId="0" fontId="10" fillId="0" borderId="74" xfId="0" applyFont="1" applyBorder="1" applyAlignment="1">
      <alignment horizontal="center" vertical="center"/>
    </xf>
    <xf numFmtId="0" fontId="10" fillId="0" borderId="82" xfId="0" applyFont="1" applyBorder="1" applyAlignment="1">
      <alignment horizontal="center" vertical="center"/>
    </xf>
    <xf numFmtId="0" fontId="10" fillId="0" borderId="76" xfId="0" applyFont="1" applyBorder="1" applyAlignment="1">
      <alignment horizontal="center" vertical="center"/>
    </xf>
    <xf numFmtId="0" fontId="10" fillId="0" borderId="83" xfId="0" applyFont="1" applyBorder="1" applyAlignment="1">
      <alignment horizontal="center" vertical="center"/>
    </xf>
    <xf numFmtId="0" fontId="5" fillId="15" borderId="31" xfId="0" applyFont="1" applyFill="1" applyBorder="1" applyAlignment="1">
      <alignment horizontal="center" vertical="center"/>
    </xf>
    <xf numFmtId="0" fontId="5" fillId="15" borderId="32" xfId="0" applyFont="1" applyFill="1" applyBorder="1" applyAlignment="1">
      <alignment horizontal="center" vertical="center"/>
    </xf>
    <xf numFmtId="0" fontId="31" fillId="15" borderId="31" xfId="0" applyFont="1" applyFill="1" applyBorder="1" applyAlignment="1">
      <alignment horizontal="center" vertical="center" shrinkToFit="1"/>
    </xf>
    <xf numFmtId="0" fontId="31" fillId="15" borderId="33" xfId="0" applyFont="1" applyFill="1" applyBorder="1" applyAlignment="1">
      <alignment horizontal="center" vertical="center" shrinkToFit="1"/>
    </xf>
    <xf numFmtId="181" fontId="5" fillId="13" borderId="31" xfId="1" applyNumberFormat="1" applyFont="1" applyFill="1" applyBorder="1" applyAlignment="1" applyProtection="1">
      <alignment horizontal="right" vertical="center" shrinkToFit="1"/>
      <protection locked="0"/>
    </xf>
    <xf numFmtId="181" fontId="5" fillId="13" borderId="32" xfId="1" applyNumberFormat="1" applyFont="1" applyFill="1" applyBorder="1" applyAlignment="1" applyProtection="1">
      <alignment horizontal="right" vertical="center" shrinkToFit="1"/>
      <protection locked="0"/>
    </xf>
    <xf numFmtId="181" fontId="5" fillId="13" borderId="33" xfId="1" applyNumberFormat="1" applyFont="1" applyFill="1" applyBorder="1" applyAlignment="1" applyProtection="1">
      <alignment horizontal="right" vertical="center" shrinkToFit="1"/>
      <protection locked="0"/>
    </xf>
    <xf numFmtId="0" fontId="5" fillId="15" borderId="8" xfId="0" applyFont="1" applyFill="1" applyBorder="1" applyAlignment="1">
      <alignment horizontal="center" vertical="center"/>
    </xf>
    <xf numFmtId="0" fontId="5" fillId="15" borderId="9" xfId="0" applyFont="1" applyFill="1" applyBorder="1" applyAlignment="1">
      <alignment horizontal="center" vertical="center"/>
    </xf>
    <xf numFmtId="0" fontId="31" fillId="15" borderId="8" xfId="0" applyFont="1" applyFill="1" applyBorder="1" applyAlignment="1">
      <alignment horizontal="center" vertical="center" shrinkToFit="1"/>
    </xf>
    <xf numFmtId="0" fontId="31" fillId="15" borderId="10" xfId="0" applyFont="1" applyFill="1" applyBorder="1" applyAlignment="1">
      <alignment horizontal="center" vertical="center" shrinkToFit="1"/>
    </xf>
    <xf numFmtId="181" fontId="5" fillId="13" borderId="5" xfId="1" applyNumberFormat="1" applyFont="1" applyFill="1" applyBorder="1" applyAlignment="1" applyProtection="1">
      <alignment horizontal="right" vertical="center" shrinkToFit="1"/>
      <protection locked="0"/>
    </xf>
    <xf numFmtId="181" fontId="5" fillId="13" borderId="6" xfId="1" applyNumberFormat="1" applyFont="1" applyFill="1" applyBorder="1" applyAlignment="1" applyProtection="1">
      <alignment horizontal="right" vertical="center" shrinkToFit="1"/>
      <protection locked="0"/>
    </xf>
    <xf numFmtId="181" fontId="5" fillId="13" borderId="7" xfId="1" applyNumberFormat="1" applyFont="1" applyFill="1" applyBorder="1" applyAlignment="1" applyProtection="1">
      <alignment horizontal="right" vertical="center" shrinkToFit="1"/>
      <protection locked="0"/>
    </xf>
    <xf numFmtId="181" fontId="5" fillId="13" borderId="8" xfId="1" applyNumberFormat="1" applyFont="1" applyFill="1" applyBorder="1" applyAlignment="1" applyProtection="1">
      <alignment horizontal="right" vertical="center" shrinkToFit="1"/>
      <protection locked="0"/>
    </xf>
    <xf numFmtId="181" fontId="5" fillId="13" borderId="9" xfId="1" applyNumberFormat="1" applyFont="1" applyFill="1" applyBorder="1" applyAlignment="1" applyProtection="1">
      <alignment horizontal="right" vertical="center" shrinkToFit="1"/>
      <protection locked="0"/>
    </xf>
    <xf numFmtId="181" fontId="5" fillId="13" borderId="10" xfId="1" applyNumberFormat="1" applyFont="1" applyFill="1" applyBorder="1" applyAlignment="1" applyProtection="1">
      <alignment horizontal="right" vertical="center" shrinkToFit="1"/>
      <protection locked="0"/>
    </xf>
    <xf numFmtId="181" fontId="28" fillId="9" borderId="8" xfId="1" applyNumberFormat="1" applyFont="1" applyFill="1" applyBorder="1" applyAlignment="1" applyProtection="1">
      <alignment horizontal="right" vertical="center" shrinkToFit="1"/>
    </xf>
    <xf numFmtId="181" fontId="28" fillId="9" borderId="9" xfId="1" applyNumberFormat="1" applyFont="1" applyFill="1" applyBorder="1" applyAlignment="1" applyProtection="1">
      <alignment horizontal="right" vertical="center" shrinkToFit="1"/>
    </xf>
    <xf numFmtId="181" fontId="28" fillId="9" borderId="10" xfId="1" applyNumberFormat="1" applyFont="1" applyFill="1" applyBorder="1" applyAlignment="1" applyProtection="1">
      <alignment horizontal="right" vertical="center" shrinkToFit="1"/>
    </xf>
    <xf numFmtId="0" fontId="21" fillId="8" borderId="0" xfId="0" applyFont="1" applyFill="1" applyAlignment="1">
      <alignment horizontal="center" vertical="center"/>
    </xf>
    <xf numFmtId="0" fontId="4" fillId="0" borderId="94" xfId="0" applyFont="1" applyBorder="1" applyAlignment="1">
      <alignment horizontal="center" vertical="center"/>
    </xf>
    <xf numFmtId="0" fontId="4" fillId="0" borderId="92" xfId="0" applyFont="1" applyBorder="1" applyAlignment="1">
      <alignment horizontal="center" vertical="center"/>
    </xf>
    <xf numFmtId="0" fontId="4" fillId="0" borderId="95" xfId="0" applyFont="1" applyBorder="1" applyAlignment="1">
      <alignment horizontal="center" vertical="center"/>
    </xf>
    <xf numFmtId="0" fontId="4" fillId="0" borderId="11" xfId="0" applyFont="1" applyBorder="1" applyAlignment="1">
      <alignment horizontal="center" vertical="center"/>
    </xf>
    <xf numFmtId="0" fontId="4" fillId="0" borderId="96" xfId="0" applyFont="1" applyBorder="1" applyAlignment="1">
      <alignment horizontal="center" vertical="center"/>
    </xf>
    <xf numFmtId="0" fontId="4" fillId="0" borderId="49" xfId="0" applyFont="1" applyBorder="1" applyAlignment="1">
      <alignment horizontal="center" vertical="center"/>
    </xf>
    <xf numFmtId="0" fontId="4" fillId="0" borderId="97" xfId="0" applyFont="1" applyBorder="1" applyAlignment="1">
      <alignment horizontal="center" vertical="center"/>
    </xf>
    <xf numFmtId="0" fontId="4" fillId="0" borderId="62" xfId="0" applyFont="1" applyBorder="1" applyAlignment="1">
      <alignment horizontal="center" vertical="center"/>
    </xf>
    <xf numFmtId="0" fontId="4" fillId="0" borderId="63" xfId="0" applyFont="1" applyBorder="1" applyAlignment="1">
      <alignment horizontal="center" vertical="center"/>
    </xf>
    <xf numFmtId="0" fontId="4" fillId="0" borderId="64" xfId="0" applyFont="1" applyBorder="1" applyAlignment="1">
      <alignment horizontal="center" vertical="center"/>
    </xf>
    <xf numFmtId="0" fontId="5" fillId="7" borderId="0" xfId="0" applyFont="1" applyFill="1" applyAlignment="1">
      <alignment horizontal="left" vertical="center"/>
    </xf>
    <xf numFmtId="0" fontId="5" fillId="7" borderId="61" xfId="0" applyFont="1" applyFill="1" applyBorder="1" applyAlignment="1">
      <alignment horizontal="left" vertical="center"/>
    </xf>
    <xf numFmtId="57" fontId="5" fillId="14" borderId="21" xfId="0" applyNumberFormat="1" applyFont="1" applyFill="1" applyBorder="1" applyAlignment="1">
      <alignment horizontal="center" vertical="center"/>
    </xf>
    <xf numFmtId="57" fontId="5" fillId="14" borderId="22" xfId="0" applyNumberFormat="1" applyFont="1" applyFill="1" applyBorder="1" applyAlignment="1">
      <alignment horizontal="center" vertical="center"/>
    </xf>
    <xf numFmtId="0" fontId="5" fillId="0" borderId="43"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90" xfId="0" applyFont="1" applyBorder="1" applyAlignment="1">
      <alignment horizontal="center" vertical="center"/>
    </xf>
    <xf numFmtId="0" fontId="5" fillId="0" borderId="1" xfId="0" applyFont="1" applyBorder="1" applyAlignment="1">
      <alignment horizontal="center" vertical="center"/>
    </xf>
    <xf numFmtId="0" fontId="5" fillId="0" borderId="91" xfId="0" applyFont="1" applyBorder="1" applyAlignment="1">
      <alignment horizontal="center" vertical="center"/>
    </xf>
    <xf numFmtId="0" fontId="5" fillId="0" borderId="92" xfId="0" applyFont="1" applyBorder="1" applyAlignment="1">
      <alignment horizontal="center" vertical="center"/>
    </xf>
    <xf numFmtId="0" fontId="5" fillId="0" borderId="93" xfId="0" applyFont="1" applyBorder="1" applyAlignment="1">
      <alignment horizontal="center" vertical="center"/>
    </xf>
    <xf numFmtId="0" fontId="5" fillId="0" borderId="13" xfId="0" applyFont="1" applyBorder="1" applyAlignment="1">
      <alignment vertical="center" shrinkToFit="1"/>
    </xf>
    <xf numFmtId="176" fontId="5" fillId="0" borderId="5" xfId="0" applyNumberFormat="1" applyFont="1" applyBorder="1" applyAlignment="1">
      <alignment horizontal="center" vertical="center"/>
    </xf>
    <xf numFmtId="176" fontId="5" fillId="0" borderId="7" xfId="0" applyNumberFormat="1" applyFont="1" applyBorder="1" applyAlignment="1">
      <alignment horizontal="center" vertical="center"/>
    </xf>
    <xf numFmtId="176" fontId="5" fillId="0" borderId="60" xfId="0" applyNumberFormat="1" applyFont="1" applyBorder="1" applyAlignment="1">
      <alignment horizontal="center" vertical="center"/>
    </xf>
    <xf numFmtId="176" fontId="5" fillId="0" borderId="61" xfId="0" applyNumberFormat="1" applyFont="1" applyBorder="1" applyAlignment="1">
      <alignment horizontal="center" vertical="center"/>
    </xf>
    <xf numFmtId="176" fontId="5" fillId="0" borderId="62" xfId="0" applyNumberFormat="1" applyFont="1" applyBorder="1" applyAlignment="1">
      <alignment horizontal="center" vertical="center"/>
    </xf>
    <xf numFmtId="176" fontId="5" fillId="0" borderId="64" xfId="0" applyNumberFormat="1" applyFont="1" applyBorder="1" applyAlignment="1">
      <alignment horizontal="center" vertical="center"/>
    </xf>
    <xf numFmtId="0" fontId="5" fillId="0" borderId="88" xfId="0" applyFont="1" applyBorder="1">
      <alignment vertical="center"/>
    </xf>
    <xf numFmtId="38" fontId="23" fillId="0" borderId="106" xfId="1" applyFont="1" applyBorder="1" applyProtection="1">
      <alignment vertical="center"/>
    </xf>
    <xf numFmtId="38" fontId="23" fillId="0" borderId="107" xfId="1" applyFont="1" applyBorder="1" applyProtection="1">
      <alignment vertical="center"/>
    </xf>
    <xf numFmtId="38" fontId="23" fillId="0" borderId="104" xfId="1" applyFont="1" applyBorder="1" applyProtection="1">
      <alignment vertical="center"/>
    </xf>
    <xf numFmtId="38" fontId="23" fillId="0" borderId="105" xfId="1" applyFont="1" applyBorder="1" applyProtection="1">
      <alignment vertical="center"/>
    </xf>
    <xf numFmtId="181" fontId="28" fillId="9" borderId="31" xfId="1" applyNumberFormat="1" applyFont="1" applyFill="1" applyBorder="1" applyAlignment="1" applyProtection="1">
      <alignment horizontal="right" vertical="center" shrinkToFit="1"/>
    </xf>
    <xf numFmtId="181" fontId="28" fillId="9" borderId="32" xfId="1" applyNumberFormat="1" applyFont="1" applyFill="1" applyBorder="1" applyAlignment="1" applyProtection="1">
      <alignment horizontal="right" vertical="center" shrinkToFit="1"/>
    </xf>
    <xf numFmtId="181" fontId="28" fillId="9" borderId="33" xfId="1" applyNumberFormat="1" applyFont="1" applyFill="1" applyBorder="1" applyAlignment="1" applyProtection="1">
      <alignment horizontal="right" vertical="center" shrinkToFit="1"/>
    </xf>
    <xf numFmtId="0" fontId="5" fillId="15" borderId="23" xfId="0" applyFont="1" applyFill="1" applyBorder="1" applyAlignment="1">
      <alignment horizontal="center" vertical="center"/>
    </xf>
    <xf numFmtId="0" fontId="5" fillId="15" borderId="18" xfId="0" applyFont="1" applyFill="1" applyBorder="1" applyAlignment="1">
      <alignment horizontal="center" vertical="center"/>
    </xf>
    <xf numFmtId="0" fontId="31" fillId="15" borderId="23" xfId="0" applyFont="1" applyFill="1" applyBorder="1" applyAlignment="1">
      <alignment horizontal="center" vertical="center" shrinkToFit="1"/>
    </xf>
    <xf numFmtId="0" fontId="31" fillId="15" borderId="19" xfId="0" applyFont="1" applyFill="1" applyBorder="1" applyAlignment="1">
      <alignment horizontal="center" vertical="center" shrinkToFit="1"/>
    </xf>
    <xf numFmtId="181" fontId="5" fillId="13" borderId="23" xfId="1" applyNumberFormat="1" applyFont="1" applyFill="1" applyBorder="1" applyAlignment="1" applyProtection="1">
      <alignment horizontal="right" vertical="center" shrinkToFit="1"/>
      <protection locked="0"/>
    </xf>
    <xf numFmtId="181" fontId="5" fillId="13" borderId="18" xfId="1" applyNumberFormat="1" applyFont="1" applyFill="1" applyBorder="1" applyAlignment="1" applyProtection="1">
      <alignment horizontal="right" vertical="center" shrinkToFit="1"/>
      <protection locked="0"/>
    </xf>
    <xf numFmtId="181" fontId="5" fillId="13" borderId="19" xfId="1" applyNumberFormat="1" applyFont="1" applyFill="1" applyBorder="1" applyAlignment="1" applyProtection="1">
      <alignment horizontal="right" vertical="center" shrinkToFit="1"/>
      <protection locked="0"/>
    </xf>
    <xf numFmtId="181" fontId="28" fillId="9" borderId="23" xfId="1" applyNumberFormat="1" applyFont="1" applyFill="1" applyBorder="1" applyAlignment="1" applyProtection="1">
      <alignment horizontal="right" vertical="center" shrinkToFit="1"/>
    </xf>
    <xf numFmtId="181" fontId="28" fillId="9" borderId="18" xfId="1" applyNumberFormat="1" applyFont="1" applyFill="1" applyBorder="1" applyAlignment="1" applyProtection="1">
      <alignment horizontal="right" vertical="center" shrinkToFit="1"/>
    </xf>
    <xf numFmtId="181" fontId="28" fillId="9" borderId="19" xfId="1" applyNumberFormat="1" applyFont="1" applyFill="1" applyBorder="1" applyAlignment="1" applyProtection="1">
      <alignment horizontal="right" vertical="center" shrinkToFit="1"/>
    </xf>
    <xf numFmtId="178" fontId="5" fillId="0" borderId="5" xfId="0" applyNumberFormat="1" applyFont="1" applyBorder="1" applyAlignment="1">
      <alignment horizontal="center" vertical="center"/>
    </xf>
    <xf numFmtId="178" fontId="5" fillId="0" borderId="7" xfId="0" applyNumberFormat="1" applyFont="1" applyBorder="1" applyAlignment="1">
      <alignment horizontal="center" vertical="center"/>
    </xf>
    <xf numFmtId="178" fontId="5" fillId="0" borderId="60" xfId="0" applyNumberFormat="1" applyFont="1" applyBorder="1" applyAlignment="1">
      <alignment horizontal="center" vertical="center"/>
    </xf>
    <xf numFmtId="178" fontId="5" fillId="0" borderId="61" xfId="0" applyNumberFormat="1" applyFont="1" applyBorder="1" applyAlignment="1">
      <alignment horizontal="center" vertical="center"/>
    </xf>
    <xf numFmtId="178" fontId="5" fillId="0" borderId="58" xfId="0" applyNumberFormat="1" applyFont="1" applyBorder="1" applyAlignment="1">
      <alignment horizontal="center" vertical="center"/>
    </xf>
    <xf numFmtId="178" fontId="5" fillId="0" borderId="59" xfId="0" applyNumberFormat="1" applyFont="1" applyBorder="1" applyAlignment="1">
      <alignment horizontal="center" vertical="center"/>
    </xf>
    <xf numFmtId="38" fontId="23" fillId="0" borderId="2" xfId="1" applyFont="1" applyBorder="1" applyProtection="1">
      <alignment vertical="center"/>
    </xf>
    <xf numFmtId="38" fontId="23" fillId="0" borderId="3" xfId="1" applyFont="1" applyBorder="1" applyProtection="1">
      <alignment vertical="center"/>
    </xf>
    <xf numFmtId="38" fontId="23" fillId="0" borderId="4" xfId="1" applyFont="1" applyBorder="1" applyProtection="1">
      <alignment vertical="center"/>
    </xf>
    <xf numFmtId="177" fontId="5" fillId="0" borderId="79" xfId="0" applyNumberFormat="1" applyFont="1" applyBorder="1" applyAlignment="1">
      <alignment vertical="center" shrinkToFit="1"/>
    </xf>
    <xf numFmtId="177" fontId="5" fillId="0" borderId="16" xfId="0" applyNumberFormat="1" applyFont="1" applyBorder="1" applyAlignment="1">
      <alignment vertical="center" shrinkToFit="1"/>
    </xf>
    <xf numFmtId="0" fontId="5" fillId="0" borderId="16" xfId="0" applyFont="1" applyBorder="1" applyAlignment="1">
      <alignment vertical="center" shrinkToFit="1"/>
    </xf>
    <xf numFmtId="38" fontId="25" fillId="0" borderId="15" xfId="1" applyFont="1" applyBorder="1" applyProtection="1">
      <alignment vertical="center"/>
    </xf>
    <xf numFmtId="38" fontId="25" fillId="0" borderId="78" xfId="1" applyFont="1" applyBorder="1" applyProtection="1">
      <alignment vertical="center"/>
    </xf>
    <xf numFmtId="38" fontId="23" fillId="0" borderId="0" xfId="1" applyFont="1" applyBorder="1" applyProtection="1">
      <alignment vertical="center"/>
    </xf>
    <xf numFmtId="38" fontId="23" fillId="0" borderId="15" xfId="1" applyFont="1" applyBorder="1" applyProtection="1">
      <alignment vertical="center"/>
    </xf>
    <xf numFmtId="38" fontId="10" fillId="0" borderId="15" xfId="1" applyFont="1" applyBorder="1" applyProtection="1">
      <alignment vertical="center"/>
    </xf>
    <xf numFmtId="0" fontId="9" fillId="4" borderId="23" xfId="0" applyFont="1" applyFill="1" applyBorder="1" applyAlignment="1">
      <alignment horizontal="center" vertical="center"/>
    </xf>
    <xf numFmtId="0" fontId="9" fillId="4" borderId="18" xfId="0" applyFont="1" applyFill="1" applyBorder="1" applyAlignment="1">
      <alignment horizontal="center" vertical="center"/>
    </xf>
    <xf numFmtId="0" fontId="9" fillId="4" borderId="68" xfId="0" applyFont="1" applyFill="1" applyBorder="1" applyAlignment="1">
      <alignment horizontal="center" vertical="center"/>
    </xf>
    <xf numFmtId="182" fontId="28" fillId="9" borderId="17" xfId="0" applyNumberFormat="1" applyFont="1" applyFill="1" applyBorder="1" applyAlignment="1">
      <alignment horizontal="right" vertical="center" shrinkToFit="1"/>
    </xf>
    <xf numFmtId="182" fontId="28" fillId="9" borderId="18" xfId="0" applyNumberFormat="1" applyFont="1" applyFill="1" applyBorder="1" applyAlignment="1">
      <alignment horizontal="right" vertical="center" shrinkToFit="1"/>
    </xf>
    <xf numFmtId="181" fontId="28" fillId="9" borderId="113" xfId="0" applyNumberFormat="1" applyFont="1" applyFill="1" applyBorder="1" applyAlignment="1">
      <alignment horizontal="right" vertical="center" shrinkToFit="1"/>
    </xf>
    <xf numFmtId="181" fontId="28" fillId="9" borderId="38" xfId="0" applyNumberFormat="1" applyFont="1" applyFill="1" applyBorder="1" applyAlignment="1">
      <alignment horizontal="right" vertical="center" shrinkToFit="1"/>
    </xf>
    <xf numFmtId="181" fontId="28" fillId="9" borderId="112" xfId="0" applyNumberFormat="1" applyFont="1" applyFill="1" applyBorder="1" applyAlignment="1">
      <alignment horizontal="right" vertical="center" shrinkToFit="1"/>
    </xf>
    <xf numFmtId="0" fontId="10" fillId="0" borderId="71" xfId="0" applyFont="1" applyBorder="1" applyAlignment="1">
      <alignment horizontal="center" vertical="center"/>
    </xf>
    <xf numFmtId="0" fontId="10" fillId="0" borderId="73" xfId="0" applyFont="1" applyBorder="1" applyAlignment="1">
      <alignment horizontal="center" vertical="center"/>
    </xf>
    <xf numFmtId="0" fontId="10" fillId="0" borderId="15" xfId="0" applyFont="1" applyBorder="1" applyAlignment="1">
      <alignment horizontal="center" vertical="center"/>
    </xf>
    <xf numFmtId="0" fontId="10" fillId="0" borderId="75" xfId="0" applyFont="1" applyBorder="1" applyAlignment="1">
      <alignment horizontal="center" vertical="center"/>
    </xf>
    <xf numFmtId="0" fontId="10" fillId="0" borderId="77" xfId="0" applyFont="1" applyBorder="1" applyAlignment="1">
      <alignment horizontal="center" vertical="center"/>
    </xf>
    <xf numFmtId="38" fontId="12" fillId="0" borderId="15" xfId="1" applyFont="1" applyBorder="1" applyAlignment="1" applyProtection="1">
      <alignment horizontal="center" vertical="center"/>
    </xf>
    <xf numFmtId="38" fontId="5" fillId="0" borderId="15" xfId="1" applyFont="1" applyBorder="1" applyAlignment="1" applyProtection="1">
      <alignment horizontal="center" vertical="center"/>
    </xf>
    <xf numFmtId="0" fontId="5" fillId="0" borderId="15" xfId="0" applyFont="1" applyBorder="1" applyAlignment="1">
      <alignment horizontal="center" vertical="center"/>
    </xf>
    <xf numFmtId="0" fontId="5" fillId="0" borderId="69" xfId="0" applyFont="1" applyBorder="1" applyAlignment="1">
      <alignment horizontal="center" vertical="center"/>
    </xf>
    <xf numFmtId="38" fontId="25" fillId="0" borderId="69" xfId="1" applyFont="1" applyBorder="1" applyProtection="1">
      <alignment vertical="center"/>
    </xf>
    <xf numFmtId="38" fontId="25" fillId="0" borderId="98" xfId="1" applyFont="1" applyBorder="1" applyProtection="1">
      <alignment vertical="center"/>
    </xf>
    <xf numFmtId="38" fontId="25" fillId="0" borderId="99" xfId="1" applyFont="1" applyBorder="1" applyProtection="1">
      <alignment vertical="center"/>
    </xf>
    <xf numFmtId="0" fontId="15" fillId="0" borderId="60" xfId="0" applyFont="1" applyBorder="1" applyAlignment="1">
      <alignment horizontal="center" vertical="center"/>
    </xf>
    <xf numFmtId="0" fontId="15" fillId="0" borderId="0" xfId="0" applyFont="1" applyAlignment="1">
      <alignment horizontal="center" vertical="center"/>
    </xf>
    <xf numFmtId="0" fontId="15" fillId="0" borderId="61" xfId="0" applyFont="1" applyBorder="1" applyAlignment="1">
      <alignment horizontal="center" vertical="center"/>
    </xf>
    <xf numFmtId="0" fontId="16" fillId="2" borderId="60" xfId="0" applyFont="1" applyFill="1" applyBorder="1" applyAlignment="1">
      <alignment horizontal="center" vertical="center"/>
    </xf>
    <xf numFmtId="0" fontId="16" fillId="2" borderId="0" xfId="0" applyFont="1" applyFill="1" applyAlignment="1">
      <alignment horizontal="center" vertical="center"/>
    </xf>
    <xf numFmtId="0" fontId="16" fillId="2" borderId="61" xfId="0" applyFont="1" applyFill="1" applyBorder="1" applyAlignment="1">
      <alignment horizontal="center" vertical="center"/>
    </xf>
    <xf numFmtId="179" fontId="18" fillId="2" borderId="11" xfId="0" applyNumberFormat="1" applyFont="1" applyFill="1" applyBorder="1" applyAlignment="1">
      <alignment horizontal="center" vertical="center"/>
    </xf>
    <xf numFmtId="38" fontId="10" fillId="0" borderId="5" xfId="1" applyFont="1" applyBorder="1" applyAlignment="1" applyProtection="1">
      <alignment vertical="center"/>
    </xf>
    <xf numFmtId="38" fontId="10" fillId="0" borderId="6" xfId="1" applyFont="1" applyBorder="1" applyAlignment="1" applyProtection="1">
      <alignment vertical="center"/>
    </xf>
    <xf numFmtId="38" fontId="10" fillId="0" borderId="7" xfId="1" applyFont="1" applyBorder="1" applyAlignment="1" applyProtection="1">
      <alignment vertical="center"/>
    </xf>
    <xf numFmtId="38" fontId="10" fillId="0" borderId="62" xfId="1" applyFont="1" applyBorder="1" applyAlignment="1" applyProtection="1">
      <alignment vertical="center"/>
    </xf>
    <xf numFmtId="38" fontId="10" fillId="0" borderId="63" xfId="1" applyFont="1" applyBorder="1" applyAlignment="1" applyProtection="1">
      <alignment vertical="center"/>
    </xf>
    <xf numFmtId="38" fontId="10" fillId="0" borderId="64" xfId="1" applyFont="1" applyBorder="1" applyAlignment="1" applyProtection="1">
      <alignment vertical="center"/>
    </xf>
    <xf numFmtId="0" fontId="4" fillId="0" borderId="11" xfId="0" applyFont="1" applyBorder="1" applyAlignment="1">
      <alignment horizontal="center" vertical="center" wrapText="1"/>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62" xfId="0" applyFont="1" applyBorder="1">
      <alignment vertical="center"/>
    </xf>
    <xf numFmtId="0" fontId="4" fillId="0" borderId="63" xfId="0" applyFont="1" applyBorder="1">
      <alignment vertical="center"/>
    </xf>
    <xf numFmtId="0" fontId="4" fillId="0" borderId="64" xfId="0" applyFont="1" applyBorder="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179" fontId="18" fillId="2" borderId="2" xfId="0" applyNumberFormat="1" applyFont="1" applyFill="1" applyBorder="1" applyAlignment="1">
      <alignment horizontal="center" vertical="center"/>
    </xf>
    <xf numFmtId="179" fontId="18" fillId="2" borderId="3" xfId="0" applyNumberFormat="1" applyFont="1" applyFill="1" applyBorder="1" applyAlignment="1">
      <alignment horizontal="center" vertical="center"/>
    </xf>
    <xf numFmtId="179" fontId="18" fillId="2" borderId="4" xfId="0" applyNumberFormat="1" applyFont="1" applyFill="1" applyBorder="1" applyAlignment="1">
      <alignment horizontal="center" vertical="center"/>
    </xf>
    <xf numFmtId="38" fontId="24" fillId="0" borderId="5" xfId="1" applyFont="1" applyBorder="1" applyAlignment="1" applyProtection="1">
      <alignment vertical="center"/>
    </xf>
    <xf numFmtId="38" fontId="24" fillId="0" borderId="6" xfId="1" applyFont="1" applyBorder="1" applyAlignment="1" applyProtection="1">
      <alignment vertical="center"/>
    </xf>
    <xf numFmtId="38" fontId="24" fillId="0" borderId="7" xfId="1" applyFont="1" applyBorder="1" applyAlignment="1" applyProtection="1">
      <alignment vertical="center"/>
    </xf>
    <xf numFmtId="38" fontId="24" fillId="0" borderId="62" xfId="1" applyFont="1" applyBorder="1" applyAlignment="1" applyProtection="1">
      <alignment vertical="center"/>
    </xf>
    <xf numFmtId="38" fontId="24" fillId="0" borderId="63" xfId="1" applyFont="1" applyBorder="1" applyAlignment="1" applyProtection="1">
      <alignment vertical="center"/>
    </xf>
    <xf numFmtId="38" fontId="24" fillId="0" borderId="64" xfId="1" applyFont="1" applyBorder="1" applyAlignment="1" applyProtection="1">
      <alignment vertical="center"/>
    </xf>
    <xf numFmtId="0" fontId="9" fillId="0" borderId="11" xfId="0" applyFont="1" applyBorder="1" applyAlignment="1">
      <alignment horizontal="center" vertical="center" wrapText="1"/>
    </xf>
    <xf numFmtId="181" fontId="5" fillId="9" borderId="35" xfId="1" applyNumberFormat="1" applyFont="1" applyFill="1" applyBorder="1" applyAlignment="1" applyProtection="1">
      <alignment horizontal="right" vertical="center"/>
    </xf>
    <xf numFmtId="181" fontId="5" fillId="9" borderId="108" xfId="1" applyNumberFormat="1" applyFont="1" applyFill="1" applyBorder="1" applyAlignment="1" applyProtection="1">
      <alignment horizontal="right" vertical="center"/>
    </xf>
    <xf numFmtId="0" fontId="9" fillId="12" borderId="68" xfId="0" applyFont="1" applyFill="1" applyBorder="1" applyAlignment="1">
      <alignment horizontal="center" vertical="center"/>
    </xf>
    <xf numFmtId="0" fontId="9" fillId="12" borderId="25" xfId="0" applyFont="1" applyFill="1" applyBorder="1" applyAlignment="1">
      <alignment horizontal="center" vertical="center"/>
    </xf>
    <xf numFmtId="0" fontId="9" fillId="12" borderId="25" xfId="0" applyFont="1" applyFill="1" applyBorder="1" applyAlignment="1">
      <alignment horizontal="center" vertical="center" shrinkToFit="1"/>
    </xf>
    <xf numFmtId="10" fontId="5" fillId="9" borderId="54" xfId="0" applyNumberFormat="1" applyFont="1" applyFill="1" applyBorder="1" applyAlignment="1">
      <alignment horizontal="right" vertical="center"/>
    </xf>
    <xf numFmtId="10" fontId="5" fillId="9" borderId="55" xfId="0" applyNumberFormat="1" applyFont="1" applyFill="1" applyBorder="1" applyAlignment="1">
      <alignment horizontal="right" vertical="center"/>
    </xf>
    <xf numFmtId="180" fontId="18" fillId="2" borderId="11" xfId="1" applyNumberFormat="1" applyFont="1" applyFill="1" applyBorder="1" applyAlignment="1" applyProtection="1">
      <alignment horizontal="center" vertical="center" wrapText="1"/>
    </xf>
    <xf numFmtId="180" fontId="18" fillId="2" borderId="11" xfId="1" applyNumberFormat="1" applyFont="1" applyFill="1" applyBorder="1" applyAlignment="1" applyProtection="1">
      <alignment horizontal="center" vertical="center"/>
    </xf>
    <xf numFmtId="181" fontId="5" fillId="9" borderId="24" xfId="0" applyNumberFormat="1" applyFont="1" applyFill="1" applyBorder="1" applyAlignment="1">
      <alignment horizontal="right" vertical="center" wrapText="1"/>
    </xf>
    <xf numFmtId="181" fontId="5" fillId="9" borderId="25" xfId="0" applyNumberFormat="1" applyFont="1" applyFill="1" applyBorder="1" applyAlignment="1">
      <alignment horizontal="right" vertical="center" wrapText="1"/>
    </xf>
    <xf numFmtId="181" fontId="5" fillId="9" borderId="34" xfId="1" applyNumberFormat="1" applyFont="1" applyFill="1" applyBorder="1" applyAlignment="1" applyProtection="1">
      <alignment horizontal="right" vertical="center"/>
    </xf>
    <xf numFmtId="181" fontId="28" fillId="9" borderId="17" xfId="0" applyNumberFormat="1" applyFont="1" applyFill="1" applyBorder="1" applyAlignment="1">
      <alignment horizontal="right" vertical="center" shrinkToFit="1"/>
    </xf>
    <xf numFmtId="181" fontId="28" fillId="9" borderId="18" xfId="0" applyNumberFormat="1" applyFont="1" applyFill="1" applyBorder="1" applyAlignment="1">
      <alignment horizontal="right" vertical="center" shrinkToFit="1"/>
    </xf>
    <xf numFmtId="0" fontId="5" fillId="12" borderId="5" xfId="0" applyFont="1"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5" fillId="8" borderId="37" xfId="0" applyFont="1" applyFill="1" applyBorder="1" applyAlignment="1">
      <alignment horizontal="center" vertical="center" wrapText="1"/>
    </xf>
    <xf numFmtId="0" fontId="0" fillId="0" borderId="38" xfId="0" applyBorder="1" applyAlignment="1">
      <alignment horizontal="center" vertical="center"/>
    </xf>
    <xf numFmtId="0" fontId="0" fillId="0" borderId="39" xfId="0" applyBorder="1" applyAlignment="1">
      <alignment horizontal="center" vertical="center"/>
    </xf>
    <xf numFmtId="181" fontId="28" fillId="9" borderId="34" xfId="1" applyNumberFormat="1" applyFont="1" applyFill="1" applyBorder="1" applyAlignment="1" applyProtection="1">
      <alignment horizontal="right" vertical="center" shrinkToFit="1"/>
    </xf>
    <xf numFmtId="181" fontId="28" fillId="9" borderId="35" xfId="1" applyNumberFormat="1" applyFont="1" applyFill="1" applyBorder="1" applyAlignment="1" applyProtection="1">
      <alignment horizontal="right" vertical="center" shrinkToFit="1"/>
    </xf>
    <xf numFmtId="0" fontId="5" fillId="8" borderId="27" xfId="0" applyFont="1" applyFill="1" applyBorder="1" applyAlignment="1">
      <alignment horizontal="center" vertical="center"/>
    </xf>
    <xf numFmtId="0" fontId="5" fillId="8" borderId="28" xfId="0" applyFont="1" applyFill="1" applyBorder="1" applyAlignment="1">
      <alignment horizontal="center" vertical="center"/>
    </xf>
    <xf numFmtId="0" fontId="5" fillId="8" borderId="2" xfId="0" applyFont="1" applyFill="1" applyBorder="1" applyAlignment="1">
      <alignment horizontal="center" vertical="center"/>
    </xf>
    <xf numFmtId="0" fontId="5" fillId="8" borderId="3" xfId="0" applyFont="1" applyFill="1" applyBorder="1" applyAlignment="1">
      <alignment horizontal="center" vertical="center"/>
    </xf>
    <xf numFmtId="0" fontId="5" fillId="8" borderId="4" xfId="0" applyFont="1" applyFill="1" applyBorder="1" applyAlignment="1">
      <alignment horizontal="center" vertical="center"/>
    </xf>
    <xf numFmtId="0" fontId="5" fillId="9" borderId="8" xfId="0" applyFont="1" applyFill="1" applyBorder="1" applyAlignment="1">
      <alignment horizontal="left" vertical="center" shrinkToFit="1"/>
    </xf>
    <xf numFmtId="0" fontId="5" fillId="9" borderId="9" xfId="0" applyFont="1" applyFill="1" applyBorder="1" applyAlignment="1">
      <alignment horizontal="left" vertical="center" shrinkToFit="1"/>
    </xf>
    <xf numFmtId="0" fontId="5" fillId="9" borderId="10" xfId="0" applyFont="1" applyFill="1" applyBorder="1" applyAlignment="1">
      <alignment horizontal="left" vertical="center" shrinkToFit="1"/>
    </xf>
    <xf numFmtId="0" fontId="5" fillId="9" borderId="31" xfId="0" applyFont="1" applyFill="1" applyBorder="1" applyAlignment="1">
      <alignment horizontal="left" vertical="center" shrinkToFit="1"/>
    </xf>
    <xf numFmtId="0" fontId="5" fillId="9" borderId="32" xfId="0" applyFont="1" applyFill="1" applyBorder="1" applyAlignment="1">
      <alignment horizontal="left" vertical="center" shrinkToFit="1"/>
    </xf>
    <xf numFmtId="0" fontId="5" fillId="9" borderId="33" xfId="0" applyFont="1" applyFill="1" applyBorder="1" applyAlignment="1">
      <alignment horizontal="left" vertical="center" shrinkToFit="1"/>
    </xf>
    <xf numFmtId="0" fontId="5" fillId="9" borderId="23" xfId="0" applyFont="1" applyFill="1" applyBorder="1" applyAlignment="1">
      <alignment horizontal="left" vertical="center" shrinkToFit="1"/>
    </xf>
    <xf numFmtId="0" fontId="5" fillId="9" borderId="18" xfId="0" applyFont="1" applyFill="1" applyBorder="1" applyAlignment="1">
      <alignment horizontal="left" vertical="center" shrinkToFit="1"/>
    </xf>
    <xf numFmtId="0" fontId="5" fillId="9" borderId="19" xfId="0" applyFont="1" applyFill="1" applyBorder="1" applyAlignment="1">
      <alignment horizontal="left" vertical="center" shrinkToFit="1"/>
    </xf>
    <xf numFmtId="181" fontId="5" fillId="9" borderId="32" xfId="1" applyNumberFormat="1" applyFont="1" applyFill="1" applyBorder="1" applyAlignment="1" applyProtection="1">
      <alignment horizontal="right" vertical="center"/>
    </xf>
    <xf numFmtId="181" fontId="5" fillId="9" borderId="33" xfId="1" applyNumberFormat="1" applyFont="1" applyFill="1" applyBorder="1" applyAlignment="1" applyProtection="1">
      <alignment horizontal="right" vertical="center"/>
    </xf>
    <xf numFmtId="0" fontId="5" fillId="12" borderId="8" xfId="0" applyFont="1"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5" fillId="12" borderId="31" xfId="0" applyFont="1" applyFill="1"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5" fillId="12" borderId="23" xfId="0" applyFont="1" applyFill="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5" fillId="12" borderId="37" xfId="0" applyFont="1" applyFill="1" applyBorder="1" applyAlignment="1">
      <alignment horizontal="center" vertical="center"/>
    </xf>
    <xf numFmtId="0" fontId="5" fillId="12" borderId="38" xfId="0" applyFont="1" applyFill="1" applyBorder="1" applyAlignment="1">
      <alignment horizontal="center" vertical="center"/>
    </xf>
    <xf numFmtId="0" fontId="5" fillId="12" borderId="39" xfId="0" applyFont="1" applyFill="1" applyBorder="1" applyAlignment="1">
      <alignment horizontal="center" vertical="center"/>
    </xf>
    <xf numFmtId="0" fontId="5" fillId="12" borderId="60" xfId="0" applyFont="1" applyFill="1" applyBorder="1" applyAlignment="1">
      <alignment horizontal="center" vertical="center"/>
    </xf>
    <xf numFmtId="0" fontId="5" fillId="12" borderId="0" xfId="0" applyFont="1" applyFill="1" applyAlignment="1">
      <alignment horizontal="center" vertical="center"/>
    </xf>
    <xf numFmtId="0" fontId="5" fillId="12" borderId="61" xfId="0" applyFont="1" applyFill="1" applyBorder="1" applyAlignment="1">
      <alignment horizontal="center" vertical="center"/>
    </xf>
    <xf numFmtId="0" fontId="5" fillId="12" borderId="109" xfId="0" applyFont="1" applyFill="1" applyBorder="1" applyAlignment="1">
      <alignment horizontal="center" vertical="center"/>
    </xf>
    <xf numFmtId="0" fontId="5" fillId="12" borderId="110" xfId="0" applyFont="1" applyFill="1" applyBorder="1" applyAlignment="1">
      <alignment horizontal="center" vertical="center"/>
    </xf>
    <xf numFmtId="0" fontId="5" fillId="12" borderId="111" xfId="0" applyFont="1" applyFill="1" applyBorder="1" applyAlignment="1">
      <alignment horizontal="center" vertical="center"/>
    </xf>
    <xf numFmtId="0" fontId="4" fillId="6" borderId="20" xfId="0" applyFont="1" applyFill="1" applyBorder="1" applyAlignment="1">
      <alignment horizontal="center" vertical="center"/>
    </xf>
    <xf numFmtId="0" fontId="4" fillId="6" borderId="21" xfId="0" applyFont="1" applyFill="1" applyBorder="1" applyAlignment="1">
      <alignment horizontal="center" vertical="center"/>
    </xf>
    <xf numFmtId="0" fontId="4" fillId="6" borderId="22" xfId="0" applyFont="1" applyFill="1" applyBorder="1" applyAlignment="1">
      <alignment horizontal="center" vertical="center"/>
    </xf>
    <xf numFmtId="181" fontId="27" fillId="8" borderId="21" xfId="0" applyNumberFormat="1" applyFont="1" applyFill="1" applyBorder="1" applyAlignment="1">
      <alignment horizontal="center" vertical="center" wrapText="1" shrinkToFit="1"/>
    </xf>
    <xf numFmtId="181" fontId="27" fillId="8" borderId="22" xfId="0" applyNumberFormat="1" applyFont="1" applyFill="1" applyBorder="1" applyAlignment="1">
      <alignment horizontal="center" vertical="center" wrapText="1" shrinkToFit="1"/>
    </xf>
    <xf numFmtId="181" fontId="28" fillId="9" borderId="25" xfId="1" applyNumberFormat="1" applyFont="1" applyFill="1" applyBorder="1" applyAlignment="1" applyProtection="1">
      <alignment horizontal="right" vertical="center" shrinkToFit="1"/>
    </xf>
    <xf numFmtId="181" fontId="28" fillId="9" borderId="65" xfId="1" applyNumberFormat="1" applyFont="1" applyFill="1" applyBorder="1" applyAlignment="1" applyProtection="1">
      <alignment horizontal="right" vertical="center" shrinkToFit="1"/>
    </xf>
    <xf numFmtId="181" fontId="28" fillId="10" borderId="27" xfId="1" applyNumberFormat="1" applyFont="1" applyFill="1" applyBorder="1" applyAlignment="1" applyProtection="1">
      <alignment horizontal="right" vertical="center" shrinkToFit="1"/>
    </xf>
    <xf numFmtId="181" fontId="28" fillId="10" borderId="28" xfId="1" applyNumberFormat="1" applyFont="1" applyFill="1" applyBorder="1" applyAlignment="1" applyProtection="1">
      <alignment horizontal="right" vertical="center" shrinkToFit="1"/>
    </xf>
    <xf numFmtId="181" fontId="28" fillId="10" borderId="2" xfId="1" applyNumberFormat="1" applyFont="1" applyFill="1" applyBorder="1" applyAlignment="1" applyProtection="1">
      <alignment horizontal="right" vertical="center" shrinkToFit="1"/>
    </xf>
    <xf numFmtId="181" fontId="28" fillId="10" borderId="3" xfId="1" applyNumberFormat="1" applyFont="1" applyFill="1" applyBorder="1" applyAlignment="1" applyProtection="1">
      <alignment horizontal="right" vertical="center" shrinkToFit="1"/>
    </xf>
    <xf numFmtId="181" fontId="28" fillId="10" borderId="4" xfId="1" applyNumberFormat="1" applyFont="1" applyFill="1" applyBorder="1" applyAlignment="1" applyProtection="1">
      <alignment horizontal="right" vertical="center" shrinkToFit="1"/>
    </xf>
    <xf numFmtId="181" fontId="28" fillId="9" borderId="24" xfId="1" applyNumberFormat="1" applyFont="1" applyFill="1" applyBorder="1" applyAlignment="1" applyProtection="1">
      <alignment vertical="center" shrinkToFit="1"/>
    </xf>
    <xf numFmtId="0" fontId="0" fillId="0" borderId="25" xfId="0" applyBorder="1" applyAlignment="1">
      <alignment vertical="center" shrinkToFit="1"/>
    </xf>
    <xf numFmtId="181" fontId="28" fillId="10" borderId="26" xfId="1" applyNumberFormat="1" applyFont="1" applyFill="1" applyBorder="1" applyAlignment="1" applyProtection="1">
      <alignment vertical="center" shrinkToFit="1"/>
    </xf>
    <xf numFmtId="0" fontId="0" fillId="0" borderId="27" xfId="0" applyBorder="1" applyAlignment="1">
      <alignment vertical="center" shrinkToFit="1"/>
    </xf>
    <xf numFmtId="0" fontId="5" fillId="10" borderId="2" xfId="0" applyFont="1" applyFill="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180" fontId="18" fillId="2" borderId="2" xfId="1" applyNumberFormat="1" applyFont="1" applyFill="1" applyBorder="1" applyAlignment="1" applyProtection="1">
      <alignment horizontal="center" vertical="center" wrapText="1"/>
    </xf>
    <xf numFmtId="180" fontId="18" fillId="2" borderId="3" xfId="1" applyNumberFormat="1" applyFont="1" applyFill="1" applyBorder="1" applyAlignment="1" applyProtection="1">
      <alignment horizontal="center" vertical="center" wrapText="1"/>
    </xf>
    <xf numFmtId="180" fontId="18" fillId="2" borderId="4" xfId="1" applyNumberFormat="1" applyFont="1" applyFill="1" applyBorder="1" applyAlignment="1" applyProtection="1">
      <alignment horizontal="center" vertical="center" wrapText="1"/>
    </xf>
    <xf numFmtId="180" fontId="18" fillId="2" borderId="2" xfId="1" applyNumberFormat="1" applyFont="1" applyFill="1" applyBorder="1" applyAlignment="1" applyProtection="1">
      <alignment horizontal="center" vertical="center"/>
    </xf>
    <xf numFmtId="180" fontId="18" fillId="2" borderId="3" xfId="1" applyNumberFormat="1" applyFont="1" applyFill="1" applyBorder="1" applyAlignment="1" applyProtection="1">
      <alignment horizontal="center" vertical="center"/>
    </xf>
    <xf numFmtId="180" fontId="18" fillId="2" borderId="4" xfId="1" applyNumberFormat="1" applyFont="1" applyFill="1" applyBorder="1" applyAlignment="1" applyProtection="1">
      <alignment horizontal="center" vertical="center"/>
    </xf>
    <xf numFmtId="181" fontId="30" fillId="9" borderId="23" xfId="1" applyNumberFormat="1" applyFont="1" applyFill="1" applyBorder="1" applyAlignment="1" applyProtection="1">
      <alignment horizontal="right" vertical="center" shrinkToFit="1"/>
    </xf>
    <xf numFmtId="181" fontId="30" fillId="9" borderId="18" xfId="1" applyNumberFormat="1" applyFont="1" applyFill="1" applyBorder="1" applyAlignment="1" applyProtection="1">
      <alignment horizontal="right" vertical="center" shrinkToFit="1"/>
    </xf>
    <xf numFmtId="181" fontId="30" fillId="9" borderId="19" xfId="1" applyNumberFormat="1" applyFont="1" applyFill="1" applyBorder="1" applyAlignment="1" applyProtection="1">
      <alignment horizontal="right" vertical="center" shrinkToFi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62" xfId="0" applyFont="1" applyFill="1" applyBorder="1" applyAlignment="1">
      <alignment horizontal="center" vertical="center" wrapText="1"/>
    </xf>
    <xf numFmtId="0" fontId="4" fillId="4" borderId="63" xfId="0" applyFont="1" applyFill="1" applyBorder="1" applyAlignment="1">
      <alignment horizontal="center" vertical="center" wrapText="1"/>
    </xf>
    <xf numFmtId="0" fontId="4" fillId="4" borderId="64" xfId="0" applyFont="1" applyFill="1" applyBorder="1" applyAlignment="1">
      <alignment horizontal="center" vertical="center" wrapText="1"/>
    </xf>
    <xf numFmtId="181" fontId="28" fillId="11" borderId="27" xfId="1" applyNumberFormat="1" applyFont="1" applyFill="1" applyBorder="1" applyAlignment="1" applyProtection="1">
      <alignment horizontal="right" vertical="center" shrinkToFit="1"/>
    </xf>
    <xf numFmtId="181" fontId="28" fillId="11" borderId="28" xfId="1" applyNumberFormat="1" applyFont="1" applyFill="1" applyBorder="1" applyAlignment="1" applyProtection="1">
      <alignment horizontal="right" vertical="center" shrinkToFit="1"/>
    </xf>
    <xf numFmtId="181" fontId="28" fillId="11" borderId="2" xfId="1" applyNumberFormat="1" applyFont="1" applyFill="1" applyBorder="1" applyAlignment="1" applyProtection="1">
      <alignment horizontal="right" vertical="center" shrinkToFit="1"/>
    </xf>
    <xf numFmtId="181" fontId="28" fillId="11" borderId="3" xfId="1" applyNumberFormat="1" applyFont="1" applyFill="1" applyBorder="1" applyAlignment="1" applyProtection="1">
      <alignment horizontal="right" vertical="center" shrinkToFit="1"/>
    </xf>
    <xf numFmtId="181" fontId="28" fillId="11" borderId="4" xfId="1" applyNumberFormat="1" applyFont="1" applyFill="1" applyBorder="1" applyAlignment="1" applyProtection="1">
      <alignment horizontal="right" vertical="center" shrinkToFit="1"/>
    </xf>
    <xf numFmtId="181" fontId="28" fillId="9" borderId="36" xfId="1" applyNumberFormat="1" applyFont="1" applyFill="1" applyBorder="1" applyAlignment="1" applyProtection="1">
      <alignment horizontal="right" vertical="center" shrinkToFit="1"/>
    </xf>
    <xf numFmtId="181" fontId="28" fillId="9" borderId="40" xfId="1" applyNumberFormat="1" applyFont="1" applyFill="1" applyBorder="1" applyAlignment="1" applyProtection="1">
      <alignment horizontal="right" vertical="center" shrinkToFit="1"/>
    </xf>
    <xf numFmtId="181" fontId="28" fillId="9" borderId="41" xfId="1" applyNumberFormat="1" applyFont="1" applyFill="1" applyBorder="1" applyAlignment="1" applyProtection="1">
      <alignment horizontal="right" vertical="center" shrinkToFit="1"/>
    </xf>
    <xf numFmtId="181" fontId="28" fillId="9" borderId="37" xfId="1" applyNumberFormat="1" applyFont="1" applyFill="1" applyBorder="1" applyAlignment="1" applyProtection="1">
      <alignment horizontal="right" vertical="center" shrinkToFit="1"/>
    </xf>
    <xf numFmtId="181" fontId="28" fillId="9" borderId="38" xfId="1" applyNumberFormat="1" applyFont="1" applyFill="1" applyBorder="1" applyAlignment="1" applyProtection="1">
      <alignment horizontal="right" vertical="center" shrinkToFit="1"/>
    </xf>
    <xf numFmtId="181" fontId="28" fillId="9" borderId="39" xfId="1" applyNumberFormat="1" applyFont="1" applyFill="1" applyBorder="1" applyAlignment="1" applyProtection="1">
      <alignment horizontal="right" vertical="center" shrinkToFit="1"/>
    </xf>
    <xf numFmtId="182" fontId="28" fillId="9" borderId="67" xfId="0" applyNumberFormat="1" applyFont="1" applyFill="1" applyBorder="1" applyAlignment="1">
      <alignment horizontal="right" vertical="center" shrinkToFit="1"/>
    </xf>
    <xf numFmtId="182" fontId="28" fillId="9" borderId="63" xfId="0" applyNumberFormat="1" applyFont="1" applyFill="1" applyBorder="1" applyAlignment="1">
      <alignment horizontal="right" vertical="center" shrinkToFit="1"/>
    </xf>
    <xf numFmtId="0" fontId="9" fillId="12" borderId="25" xfId="0" applyFont="1" applyFill="1" applyBorder="1" applyAlignment="1">
      <alignment horizontal="center" vertical="center" wrapText="1"/>
    </xf>
    <xf numFmtId="0" fontId="9" fillId="12" borderId="17" xfId="0" applyFont="1" applyFill="1" applyBorder="1" applyAlignment="1">
      <alignment horizontal="center" vertical="center" wrapText="1"/>
    </xf>
    <xf numFmtId="10" fontId="5" fillId="9" borderId="29" xfId="0" applyNumberFormat="1" applyFont="1" applyFill="1" applyBorder="1" applyAlignment="1">
      <alignment horizontal="right" vertical="center"/>
    </xf>
    <xf numFmtId="181" fontId="5" fillId="9" borderId="17" xfId="0" applyNumberFormat="1" applyFont="1" applyFill="1" applyBorder="1" applyAlignment="1">
      <alignment horizontal="right" vertical="center" wrapText="1"/>
    </xf>
    <xf numFmtId="0" fontId="5" fillId="12" borderId="9" xfId="0" applyFont="1" applyFill="1" applyBorder="1" applyAlignment="1">
      <alignment horizontal="center" vertical="center"/>
    </xf>
    <xf numFmtId="0" fontId="5" fillId="12" borderId="10" xfId="0" applyFont="1" applyFill="1" applyBorder="1" applyAlignment="1">
      <alignment horizontal="center" vertical="center"/>
    </xf>
    <xf numFmtId="0" fontId="9" fillId="12" borderId="17" xfId="0" applyFont="1" applyFill="1" applyBorder="1" applyAlignment="1">
      <alignment horizontal="center" vertical="center" shrinkToFit="1"/>
    </xf>
    <xf numFmtId="0" fontId="9" fillId="12" borderId="18" xfId="0" applyFont="1" applyFill="1" applyBorder="1" applyAlignment="1">
      <alignment horizontal="center" vertical="center" shrinkToFit="1"/>
    </xf>
    <xf numFmtId="0" fontId="9" fillId="12" borderId="19" xfId="0" applyFont="1" applyFill="1" applyBorder="1" applyAlignment="1">
      <alignment horizontal="center" vertical="center" shrinkToFit="1"/>
    </xf>
    <xf numFmtId="10" fontId="5" fillId="9" borderId="9" xfId="0" applyNumberFormat="1" applyFont="1" applyFill="1" applyBorder="1" applyAlignment="1">
      <alignment horizontal="right" vertical="center"/>
    </xf>
    <xf numFmtId="10" fontId="5" fillId="9" borderId="10" xfId="0" applyNumberFormat="1" applyFont="1" applyFill="1" applyBorder="1" applyAlignment="1">
      <alignment horizontal="right" vertical="center"/>
    </xf>
    <xf numFmtId="181" fontId="5" fillId="9" borderId="18" xfId="0" applyNumberFormat="1" applyFont="1" applyFill="1" applyBorder="1" applyAlignment="1">
      <alignment horizontal="right" vertical="center" wrapText="1"/>
    </xf>
    <xf numFmtId="181" fontId="5" fillId="9" borderId="19" xfId="0" applyNumberFormat="1" applyFont="1" applyFill="1" applyBorder="1" applyAlignment="1">
      <alignment horizontal="right" vertical="center" wrapText="1"/>
    </xf>
    <xf numFmtId="0" fontId="5" fillId="12" borderId="6" xfId="0" applyFont="1" applyFill="1" applyBorder="1" applyAlignment="1">
      <alignment horizontal="center" vertical="center"/>
    </xf>
    <xf numFmtId="0" fontId="5" fillId="12" borderId="7" xfId="0" applyFont="1" applyFill="1" applyBorder="1" applyAlignment="1">
      <alignment horizontal="center" vertical="center"/>
    </xf>
    <xf numFmtId="0" fontId="5" fillId="12" borderId="62" xfId="0" applyFont="1" applyFill="1" applyBorder="1" applyAlignment="1">
      <alignment horizontal="center" vertical="center"/>
    </xf>
    <xf numFmtId="0" fontId="5" fillId="12" borderId="63" xfId="0" applyFont="1" applyFill="1" applyBorder="1" applyAlignment="1">
      <alignment horizontal="center" vertical="center"/>
    </xf>
    <xf numFmtId="0" fontId="5" fillId="12" borderId="64" xfId="0" applyFont="1" applyFill="1" applyBorder="1" applyAlignment="1">
      <alignment horizontal="center" vertical="center"/>
    </xf>
    <xf numFmtId="0" fontId="9" fillId="4" borderId="62" xfId="0" applyFont="1" applyFill="1" applyBorder="1" applyAlignment="1">
      <alignment horizontal="center" vertical="center"/>
    </xf>
    <xf numFmtId="0" fontId="9" fillId="4" borderId="63" xfId="0" applyFont="1" applyFill="1" applyBorder="1" applyAlignment="1">
      <alignment horizontal="center" vertical="center"/>
    </xf>
    <xf numFmtId="0" fontId="9" fillId="4" borderId="66" xfId="0" applyFont="1" applyFill="1" applyBorder="1" applyAlignment="1">
      <alignment horizontal="center" vertical="center"/>
    </xf>
    <xf numFmtId="0" fontId="10" fillId="0" borderId="57" xfId="0" applyFont="1" applyBorder="1" applyAlignment="1">
      <alignment horizontal="center" vertical="center"/>
    </xf>
    <xf numFmtId="38" fontId="10" fillId="0" borderId="58" xfId="1" applyFont="1" applyBorder="1" applyAlignment="1" applyProtection="1">
      <alignment vertical="center"/>
    </xf>
    <xf numFmtId="38" fontId="10" fillId="0" borderId="52" xfId="1" applyFont="1" applyBorder="1" applyAlignment="1" applyProtection="1">
      <alignment vertical="center"/>
    </xf>
    <xf numFmtId="38" fontId="10" fillId="0" borderId="59" xfId="1" applyFont="1" applyBorder="1" applyAlignment="1" applyProtection="1">
      <alignment vertical="center"/>
    </xf>
    <xf numFmtId="38" fontId="10" fillId="0" borderId="60" xfId="1" applyFont="1" applyBorder="1" applyAlignment="1" applyProtection="1">
      <alignment vertical="center"/>
    </xf>
    <xf numFmtId="38" fontId="10" fillId="0" borderId="0" xfId="1" applyFont="1" applyBorder="1" applyAlignment="1" applyProtection="1">
      <alignment vertical="center"/>
    </xf>
    <xf numFmtId="38" fontId="10" fillId="0" borderId="61" xfId="1" applyFont="1" applyBorder="1" applyAlignment="1" applyProtection="1">
      <alignment vertical="center"/>
    </xf>
    <xf numFmtId="38" fontId="23" fillId="0" borderId="42" xfId="1" applyFont="1" applyBorder="1" applyAlignment="1" applyProtection="1">
      <alignment vertical="center"/>
    </xf>
    <xf numFmtId="38" fontId="23" fillId="0" borderId="43" xfId="1" applyFont="1" applyBorder="1" applyAlignment="1" applyProtection="1">
      <alignment vertical="center"/>
    </xf>
    <xf numFmtId="38" fontId="23" fillId="0" borderId="44" xfId="1" applyFont="1" applyBorder="1" applyAlignment="1" applyProtection="1">
      <alignment vertical="center"/>
    </xf>
    <xf numFmtId="38" fontId="23" fillId="0" borderId="45" xfId="1" applyFont="1" applyBorder="1" applyAlignment="1" applyProtection="1">
      <alignment vertical="center"/>
    </xf>
    <xf numFmtId="38" fontId="10" fillId="0" borderId="43" xfId="1" applyFont="1" applyBorder="1" applyAlignment="1" applyProtection="1">
      <alignment vertical="center"/>
    </xf>
    <xf numFmtId="38" fontId="10" fillId="0" borderId="46" xfId="1" applyFont="1" applyBorder="1" applyAlignment="1" applyProtection="1">
      <alignment vertical="center"/>
    </xf>
    <xf numFmtId="38" fontId="10" fillId="0" borderId="45" xfId="1" applyFont="1" applyBorder="1" applyAlignment="1" applyProtection="1">
      <alignment vertical="center"/>
    </xf>
    <xf numFmtId="38" fontId="10" fillId="0" borderId="47" xfId="1" applyFont="1" applyBorder="1" applyAlignment="1" applyProtection="1">
      <alignment vertical="center"/>
    </xf>
    <xf numFmtId="0" fontId="17" fillId="0" borderId="48" xfId="0" applyFont="1" applyBorder="1" applyAlignment="1">
      <alignment horizontal="center" vertical="center"/>
    </xf>
    <xf numFmtId="0" fontId="17" fillId="0" borderId="49" xfId="0" applyFont="1" applyBorder="1" applyAlignment="1">
      <alignment horizontal="center" vertical="center"/>
    </xf>
    <xf numFmtId="0" fontId="17" fillId="0" borderId="50" xfId="0" applyFont="1" applyBorder="1" applyAlignment="1">
      <alignment horizontal="center" vertical="center"/>
    </xf>
    <xf numFmtId="0" fontId="17" fillId="0" borderId="51" xfId="0" applyFont="1" applyBorder="1" applyAlignment="1">
      <alignment horizontal="center" vertical="center"/>
    </xf>
    <xf numFmtId="0" fontId="17" fillId="0" borderId="52" xfId="0" applyFont="1" applyBorder="1" applyAlignment="1">
      <alignment horizontal="center" vertical="center"/>
    </xf>
    <xf numFmtId="0" fontId="17" fillId="0" borderId="53" xfId="0" applyFont="1" applyBorder="1" applyAlignment="1">
      <alignment horizontal="center" vertical="center"/>
    </xf>
    <xf numFmtId="0" fontId="5" fillId="6" borderId="5" xfId="0" applyFont="1" applyFill="1" applyBorder="1" applyAlignment="1">
      <alignment horizontal="left" vertical="center"/>
    </xf>
    <xf numFmtId="0" fontId="5" fillId="6" borderId="6" xfId="0" applyFont="1" applyFill="1" applyBorder="1" applyAlignment="1">
      <alignment horizontal="left" vertical="center"/>
    </xf>
    <xf numFmtId="0" fontId="5" fillId="8" borderId="26" xfId="0" applyFont="1" applyFill="1" applyBorder="1" applyAlignment="1">
      <alignment horizontal="center" vertical="center"/>
    </xf>
    <xf numFmtId="181" fontId="28" fillId="9" borderId="29" xfId="1" applyNumberFormat="1" applyFont="1" applyFill="1" applyBorder="1" applyAlignment="1" applyProtection="1">
      <alignment horizontal="right" vertical="center" shrinkToFit="1"/>
    </xf>
    <xf numFmtId="181" fontId="28" fillId="9" borderId="30" xfId="1" applyNumberFormat="1" applyFont="1" applyFill="1" applyBorder="1" applyAlignment="1" applyProtection="1">
      <alignment horizontal="right" vertical="center" shrinkToFit="1"/>
    </xf>
    <xf numFmtId="181" fontId="28" fillId="9" borderId="55" xfId="1" applyNumberFormat="1" applyFont="1" applyFill="1" applyBorder="1" applyAlignment="1" applyProtection="1">
      <alignment horizontal="right" vertical="center" shrinkToFit="1"/>
    </xf>
    <xf numFmtId="181" fontId="28" fillId="9" borderId="56" xfId="1" applyNumberFormat="1" applyFont="1" applyFill="1" applyBorder="1" applyAlignment="1" applyProtection="1">
      <alignment horizontal="right" vertical="center" shrinkToFit="1"/>
    </xf>
    <xf numFmtId="181" fontId="28" fillId="9" borderId="54" xfId="1" applyNumberFormat="1" applyFont="1" applyFill="1" applyBorder="1" applyAlignment="1" applyProtection="1">
      <alignment horizontal="right" vertical="center" shrinkToFit="1"/>
    </xf>
    <xf numFmtId="0" fontId="5" fillId="8" borderId="8" xfId="0" applyFont="1" applyFill="1" applyBorder="1" applyAlignment="1">
      <alignment horizontal="center" vertical="center"/>
    </xf>
    <xf numFmtId="0" fontId="5" fillId="8" borderId="31" xfId="0" applyFont="1" applyFill="1" applyBorder="1" applyAlignment="1">
      <alignment horizontal="center" vertical="center"/>
    </xf>
    <xf numFmtId="0" fontId="5" fillId="8" borderId="37" xfId="0" applyFont="1" applyFill="1" applyBorder="1" applyAlignment="1">
      <alignment horizontal="center" vertical="center"/>
    </xf>
    <xf numFmtId="0" fontId="5" fillId="11" borderId="2" xfId="0" applyFont="1" applyFill="1" applyBorder="1" applyAlignment="1">
      <alignment horizontal="center" vertical="center" wrapText="1"/>
    </xf>
    <xf numFmtId="0" fontId="5" fillId="8" borderId="109" xfId="0" applyFont="1" applyFill="1" applyBorder="1" applyAlignment="1">
      <alignment horizontal="center" vertical="center" wrapText="1"/>
    </xf>
    <xf numFmtId="0" fontId="0" fillId="0" borderId="110" xfId="0" applyBorder="1" applyAlignment="1">
      <alignment horizontal="center" vertical="center"/>
    </xf>
    <xf numFmtId="0" fontId="0" fillId="0" borderId="111" xfId="0" applyBorder="1" applyAlignment="1">
      <alignment horizontal="center" vertical="center"/>
    </xf>
    <xf numFmtId="181" fontId="28" fillId="9" borderId="24" xfId="1" applyNumberFormat="1" applyFont="1" applyFill="1" applyBorder="1" applyAlignment="1" applyProtection="1">
      <alignment horizontal="right" vertical="center" shrinkToFit="1"/>
    </xf>
    <xf numFmtId="0" fontId="0" fillId="0" borderId="25" xfId="0" applyBorder="1" applyAlignment="1">
      <alignment horizontal="right" vertical="center" shrinkToFit="1"/>
    </xf>
    <xf numFmtId="181" fontId="28" fillId="11" borderId="26" xfId="1" applyNumberFormat="1" applyFont="1" applyFill="1" applyBorder="1" applyAlignment="1" applyProtection="1">
      <alignment vertical="center" shrinkToFit="1"/>
    </xf>
    <xf numFmtId="181" fontId="28" fillId="9" borderId="54" xfId="1" applyNumberFormat="1" applyFont="1" applyFill="1" applyBorder="1" applyAlignment="1" applyProtection="1">
      <alignment vertical="center" shrinkToFit="1"/>
    </xf>
    <xf numFmtId="0" fontId="0" fillId="0" borderId="55" xfId="0" applyBorder="1" applyAlignment="1">
      <alignment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CCFFFF"/>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62"/>
  <sheetViews>
    <sheetView tabSelected="1" view="pageBreakPreview" topLeftCell="A16" zoomScale="85" zoomScaleNormal="100" zoomScaleSheetLayoutView="85" workbookViewId="0">
      <selection activeCell="AE17" sqref="AE17"/>
    </sheetView>
  </sheetViews>
  <sheetFormatPr defaultColWidth="3.125" defaultRowHeight="17.25" customHeight="1" x14ac:dyDescent="0.15"/>
  <cols>
    <col min="1" max="1" width="3.125" style="1"/>
    <col min="2" max="3" width="2.375" style="1" customWidth="1"/>
    <col min="4" max="4" width="3.125" style="1"/>
    <col min="5" max="5" width="3.125" style="1" customWidth="1"/>
    <col min="6" max="6" width="5" style="1" customWidth="1"/>
    <col min="7" max="9" width="5.125" style="1" customWidth="1"/>
    <col min="10" max="33" width="3.125" style="1"/>
    <col min="34" max="35" width="3.125" style="1" customWidth="1"/>
    <col min="36" max="36" width="3.125" style="1" hidden="1" customWidth="1"/>
    <col min="37" max="37" width="2.375" style="1" hidden="1" customWidth="1"/>
    <col min="38" max="38" width="12.75" style="1" hidden="1" customWidth="1"/>
    <col min="39" max="41" width="3.125" style="1" hidden="1" customWidth="1"/>
    <col min="42" max="42" width="5.875" style="1" hidden="1" customWidth="1"/>
    <col min="43" max="43" width="4" style="1" hidden="1" customWidth="1"/>
    <col min="44" max="44" width="16.375" style="1" hidden="1" customWidth="1"/>
    <col min="45" max="45" width="11.375" style="1" hidden="1" customWidth="1"/>
    <col min="46" max="46" width="4.625" style="1" hidden="1" customWidth="1"/>
    <col min="47" max="54" width="3.125" style="1" hidden="1" customWidth="1"/>
    <col min="55" max="55" width="10.5" style="1" hidden="1" customWidth="1"/>
    <col min="56" max="56" width="4" style="1" hidden="1" customWidth="1"/>
    <col min="57" max="58" width="2.625" style="1" hidden="1" customWidth="1"/>
    <col min="59" max="59" width="6.875" style="1" hidden="1" customWidth="1"/>
    <col min="60" max="60" width="3.625" style="1" hidden="1" customWidth="1"/>
    <col min="61" max="62" width="2.625" style="1" hidden="1" customWidth="1"/>
    <col min="63" max="63" width="8.125" style="1" hidden="1" customWidth="1"/>
    <col min="64" max="64" width="2.625" style="1" hidden="1" customWidth="1"/>
    <col min="65" max="71" width="3.5" style="1" hidden="1" customWidth="1"/>
    <col min="72" max="72" width="13.375" style="1" hidden="1" customWidth="1"/>
    <col min="73" max="87" width="4.625" style="1" hidden="1" customWidth="1"/>
    <col min="88" max="88" width="4" style="1" hidden="1" customWidth="1"/>
    <col min="89" max="96" width="2.625" style="1" hidden="1" customWidth="1"/>
    <col min="97" max="97" width="5.5" style="1" hidden="1" customWidth="1"/>
    <col min="98" max="101" width="3.5" style="1" hidden="1" customWidth="1"/>
    <col min="102" max="102" width="5.75" style="1" hidden="1" customWidth="1"/>
    <col min="103" max="117" width="4.625" style="1" hidden="1" customWidth="1"/>
    <col min="118" max="119" width="3.125" style="1" hidden="1" customWidth="1"/>
    <col min="120" max="121" width="3.125" style="1" customWidth="1"/>
    <col min="122" max="16384" width="3.125" style="1"/>
  </cols>
  <sheetData>
    <row r="1" spans="1:56" ht="17.25" customHeight="1" x14ac:dyDescent="0.15">
      <c r="B1" s="177" t="str">
        <f>"令和"&amp;BF35&amp;"年度　幸田町国民健康保険税　試算表"</f>
        <v>令和8年度　幸田町国民健康保険税　試算表</v>
      </c>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M1" s="16"/>
    </row>
    <row r="2" spans="1:56" ht="17.25" customHeight="1" x14ac:dyDescent="0.15">
      <c r="AM2" s="67"/>
    </row>
    <row r="3" spans="1:56" ht="17.25" customHeight="1" x14ac:dyDescent="0.15">
      <c r="B3" s="3" t="str">
        <f>"　この表（エクセルシート）は、令和"&amp;BF35&amp;"年度幸田町国民健康保険税額（年税額）の試算ができます。"</f>
        <v>　この表（エクセルシート）は、令和8年度幸田町国民健康保険税額（年税額）の試算ができます。</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M3" s="16"/>
    </row>
    <row r="4" spans="1:56" ht="17.25" customHeight="1" x14ac:dyDescent="0.15">
      <c r="B4" s="188" t="s">
        <v>48</v>
      </c>
      <c r="C4" s="188"/>
      <c r="D4" s="188"/>
      <c r="E4" s="188"/>
      <c r="F4" s="189"/>
      <c r="G4" s="65"/>
      <c r="H4" s="3" t="s">
        <v>83</v>
      </c>
      <c r="I4" s="3"/>
      <c r="J4" s="3"/>
      <c r="K4" s="66"/>
      <c r="L4" s="66"/>
      <c r="M4" s="3"/>
      <c r="O4" s="3"/>
      <c r="P4" s="3"/>
      <c r="Q4" s="3"/>
      <c r="R4" s="3"/>
      <c r="S4" s="3"/>
      <c r="T4" s="3"/>
      <c r="U4" s="3"/>
      <c r="V4" s="3"/>
      <c r="W4" s="3"/>
      <c r="X4" s="3"/>
      <c r="Y4" s="3"/>
      <c r="Z4" s="3"/>
      <c r="AA4" s="3"/>
      <c r="AB4" s="3"/>
      <c r="AC4" s="3"/>
      <c r="AD4" s="3"/>
      <c r="AE4" s="3"/>
      <c r="AF4" s="3"/>
      <c r="AG4" s="3"/>
      <c r="AH4" s="3"/>
      <c r="AM4" s="16"/>
    </row>
    <row r="5" spans="1:56" ht="17.25" customHeight="1" x14ac:dyDescent="0.15">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K5" s="2"/>
      <c r="AM5" s="16"/>
    </row>
    <row r="6" spans="1:56" ht="17.25" customHeight="1" x14ac:dyDescent="0.15">
      <c r="B6" s="3" t="s">
        <v>52</v>
      </c>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K6" s="2"/>
      <c r="AM6" s="16"/>
    </row>
    <row r="7" spans="1:56" ht="17.25" customHeight="1" x14ac:dyDescent="0.15">
      <c r="B7" s="16" t="str">
        <f>"・この表により試算した結果は、あくまで令和"&amp;BF35&amp;"年度幸田町国民健康保険税の概算額であり、実際に課税される金額とは異なることがあります。"</f>
        <v>・この表により試算した結果は、あくまで令和8年度幸田町国民健康保険税の概算額であり、実際に課税される金額とは異なることがあります。</v>
      </c>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K7" s="2"/>
      <c r="AM7" s="16"/>
    </row>
    <row r="8" spans="1:56" ht="17.25" customHeight="1" x14ac:dyDescent="0.15">
      <c r="B8" s="16" t="s">
        <v>109</v>
      </c>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K8" s="2"/>
      <c r="AM8" s="16"/>
    </row>
    <row r="9" spans="1:56" ht="17.25" customHeight="1" x14ac:dyDescent="0.15">
      <c r="B9" s="16" t="s">
        <v>49</v>
      </c>
      <c r="C9" s="4"/>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K9" s="2"/>
      <c r="AM9" s="16"/>
    </row>
    <row r="10" spans="1:56" ht="17.25" customHeight="1" x14ac:dyDescent="0.15">
      <c r="B10" s="16" t="s">
        <v>61</v>
      </c>
      <c r="C10" s="4"/>
      <c r="D10" s="3"/>
      <c r="E10" s="3"/>
      <c r="F10" s="3"/>
      <c r="G10" s="3"/>
      <c r="H10" s="3"/>
      <c r="I10" s="3"/>
      <c r="J10" s="3"/>
      <c r="K10" s="3"/>
      <c r="M10" s="3"/>
      <c r="N10" s="3"/>
      <c r="O10" s="3"/>
      <c r="P10" s="3"/>
      <c r="Q10" s="3"/>
      <c r="R10" s="3"/>
      <c r="S10" s="3"/>
      <c r="T10" s="3"/>
      <c r="U10" s="3"/>
      <c r="V10" s="3"/>
      <c r="W10" s="3"/>
      <c r="X10" s="3"/>
      <c r="Y10" s="3"/>
      <c r="Z10" s="3"/>
      <c r="AA10" s="3"/>
      <c r="AB10" s="3"/>
      <c r="AC10" s="3"/>
      <c r="AD10" s="3"/>
      <c r="AE10" s="3"/>
      <c r="AF10" s="3"/>
      <c r="AG10" s="3"/>
      <c r="AH10" s="3"/>
      <c r="AM10" s="3"/>
    </row>
    <row r="11" spans="1:56" s="3" customFormat="1" ht="17.25" customHeight="1" x14ac:dyDescent="0.15">
      <c r="B11" s="3" t="s">
        <v>77</v>
      </c>
      <c r="AL11" s="3" t="s">
        <v>86</v>
      </c>
      <c r="AM11" s="16"/>
    </row>
    <row r="12" spans="1:56" s="3" customFormat="1" ht="17.25" customHeight="1" x14ac:dyDescent="0.15">
      <c r="B12" s="16" t="s">
        <v>79</v>
      </c>
      <c r="AJ12" s="16"/>
      <c r="AM12" s="16"/>
    </row>
    <row r="13" spans="1:56" s="3" customFormat="1" ht="17.25" customHeight="1" x14ac:dyDescent="0.15">
      <c r="B13" s="16" t="s">
        <v>97</v>
      </c>
    </row>
    <row r="14" spans="1:56" s="3" customFormat="1" ht="17.25" customHeight="1" x14ac:dyDescent="0.15">
      <c r="B14" s="3" t="s">
        <v>84</v>
      </c>
    </row>
    <row r="15" spans="1:56" s="3" customFormat="1" ht="17.25" customHeight="1" thickBot="1" x14ac:dyDescent="0.2">
      <c r="B15" s="3" t="s">
        <v>80</v>
      </c>
      <c r="AI15" s="39"/>
      <c r="AJ15" s="5"/>
    </row>
    <row r="16" spans="1:56" s="3" customFormat="1" ht="17.25" customHeight="1" thickBot="1" x14ac:dyDescent="0.2">
      <c r="A16" s="3" t="s">
        <v>78</v>
      </c>
      <c r="B16" s="16" t="s">
        <v>81</v>
      </c>
      <c r="AJ16" s="39"/>
      <c r="AR16" s="47" t="s">
        <v>75</v>
      </c>
      <c r="AV16" s="3" t="s">
        <v>110</v>
      </c>
      <c r="AZ16" s="107">
        <v>46113</v>
      </c>
      <c r="BA16" s="190"/>
      <c r="BB16" s="190"/>
      <c r="BC16" s="190"/>
      <c r="BD16" s="191"/>
    </row>
    <row r="17" spans="1:117" s="3" customFormat="1" ht="17.25" customHeight="1" thickBot="1" x14ac:dyDescent="0.2">
      <c r="B17" s="16" t="s">
        <v>82</v>
      </c>
      <c r="AP17" s="41" t="s">
        <v>67</v>
      </c>
      <c r="AR17" s="47" t="str">
        <f>CONCATENATE(F24,G24,"年",H24,"月",I24,"日")</f>
        <v>年月日</v>
      </c>
      <c r="AS17" s="61" t="e">
        <f t="shared" ref="AS17:AS21" si="0">DATEVALUE(AR17)</f>
        <v>#VALUE!</v>
      </c>
      <c r="AV17" s="3" t="s">
        <v>71</v>
      </c>
      <c r="AZ17" s="107">
        <v>22282</v>
      </c>
      <c r="BA17" s="190"/>
      <c r="BB17" s="190"/>
      <c r="BC17" s="190"/>
      <c r="BD17" s="191"/>
      <c r="BE17" s="3" t="s">
        <v>74</v>
      </c>
    </row>
    <row r="18" spans="1:117" s="3" customFormat="1" ht="17.25" customHeight="1" thickBot="1" x14ac:dyDescent="0.2">
      <c r="B18" s="3" t="s">
        <v>87</v>
      </c>
      <c r="AL18" s="61"/>
      <c r="AP18" s="41" t="s">
        <v>68</v>
      </c>
      <c r="AR18" s="47" t="str">
        <f>CONCATENATE(F25,G25,"年",H25,"月",I25,"日")</f>
        <v>年月日</v>
      </c>
      <c r="AS18" s="61" t="e">
        <f t="shared" si="0"/>
        <v>#VALUE!</v>
      </c>
      <c r="AV18" s="3" t="s">
        <v>72</v>
      </c>
      <c r="AZ18" s="107">
        <v>22283</v>
      </c>
      <c r="BA18" s="108"/>
      <c r="BB18" s="108"/>
      <c r="BC18" s="108"/>
      <c r="BD18" s="109"/>
      <c r="BE18" s="3" t="s">
        <v>73</v>
      </c>
    </row>
    <row r="19" spans="1:117" s="3" customFormat="1" ht="17.25" customHeight="1" x14ac:dyDescent="0.15">
      <c r="A19" s="3" t="s">
        <v>78</v>
      </c>
      <c r="B19" s="16" t="s">
        <v>98</v>
      </c>
      <c r="AL19" s="61"/>
      <c r="AP19" s="41" t="s">
        <v>69</v>
      </c>
      <c r="AR19" s="47" t="str">
        <f>CONCATENATE(F26,G26,"年",H26,"月",I26,"日")</f>
        <v>年月日</v>
      </c>
      <c r="AS19" s="61" t="e">
        <f t="shared" si="0"/>
        <v>#VALUE!</v>
      </c>
    </row>
    <row r="20" spans="1:117" s="3" customFormat="1" ht="17.25" customHeight="1" x14ac:dyDescent="0.15">
      <c r="A20" s="1"/>
      <c r="B20" s="16"/>
      <c r="AI20" s="1"/>
      <c r="AL20" s="61"/>
      <c r="AP20" s="41" t="s">
        <v>70</v>
      </c>
      <c r="AR20" s="47" t="str">
        <f>CONCATENATE(F27,G27,"年",H27,"月",I27,"日")</f>
        <v>年月日</v>
      </c>
      <c r="AS20" s="61" t="e">
        <f t="shared" si="0"/>
        <v>#VALUE!</v>
      </c>
    </row>
    <row r="21" spans="1:117" ht="17.25" customHeight="1" thickBot="1" x14ac:dyDescent="0.2">
      <c r="B21" s="20" t="s">
        <v>29</v>
      </c>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2"/>
      <c r="AJ21" s="148"/>
      <c r="AK21" s="148"/>
      <c r="AR21" s="60" t="str">
        <f>CONCATENATE(F28,G28,"年",H28,"月",I28,"日")</f>
        <v>年月日</v>
      </c>
      <c r="AS21" s="61" t="e">
        <f t="shared" si="0"/>
        <v>#VALUE!</v>
      </c>
      <c r="BD21" s="6">
        <v>1</v>
      </c>
      <c r="BE21" s="6">
        <v>2</v>
      </c>
      <c r="BF21" s="6">
        <v>3</v>
      </c>
      <c r="BG21" s="6">
        <v>4</v>
      </c>
      <c r="BH21" s="6">
        <v>5</v>
      </c>
      <c r="BI21" s="6">
        <v>6</v>
      </c>
      <c r="BJ21" s="6">
        <v>7</v>
      </c>
      <c r="BK21" s="6">
        <v>8</v>
      </c>
      <c r="BL21" s="6">
        <v>9</v>
      </c>
      <c r="BM21" s="6">
        <v>10</v>
      </c>
      <c r="BN21" s="6">
        <v>11</v>
      </c>
      <c r="BO21" s="6">
        <v>12</v>
      </c>
      <c r="BP21" s="6">
        <v>13</v>
      </c>
      <c r="BQ21" s="6">
        <v>14</v>
      </c>
      <c r="BR21" s="6">
        <v>15</v>
      </c>
      <c r="BS21" s="6">
        <v>16</v>
      </c>
      <c r="BT21" s="6">
        <v>17</v>
      </c>
      <c r="BU21" s="6">
        <v>18</v>
      </c>
      <c r="BV21" s="6">
        <v>19</v>
      </c>
      <c r="BW21" s="6">
        <v>20</v>
      </c>
      <c r="BX21" s="6">
        <v>21</v>
      </c>
      <c r="BY21" s="6">
        <v>22</v>
      </c>
      <c r="BZ21" s="6">
        <v>23</v>
      </c>
      <c r="CA21" s="6">
        <v>24</v>
      </c>
      <c r="CB21" s="6">
        <v>25</v>
      </c>
      <c r="CC21" s="6">
        <v>26</v>
      </c>
      <c r="CD21" s="6">
        <v>27</v>
      </c>
      <c r="CE21" s="6">
        <v>28</v>
      </c>
      <c r="CF21" s="6">
        <v>29</v>
      </c>
      <c r="CG21" s="6">
        <v>30</v>
      </c>
      <c r="CH21" s="6">
        <v>31</v>
      </c>
      <c r="CI21" s="6">
        <v>32</v>
      </c>
      <c r="CJ21" s="6">
        <v>1</v>
      </c>
      <c r="CK21" s="6">
        <v>2</v>
      </c>
      <c r="CL21" s="6">
        <v>3</v>
      </c>
      <c r="CM21" s="6">
        <v>4</v>
      </c>
      <c r="CN21" s="6">
        <v>5</v>
      </c>
      <c r="CO21" s="6">
        <v>6</v>
      </c>
      <c r="CP21" s="6">
        <v>7</v>
      </c>
      <c r="CQ21" s="6">
        <v>8</v>
      </c>
      <c r="CR21" s="6">
        <v>9</v>
      </c>
      <c r="CS21" s="6">
        <v>10</v>
      </c>
      <c r="CT21" s="6">
        <v>11</v>
      </c>
      <c r="CU21" s="6">
        <v>12</v>
      </c>
      <c r="CV21" s="6">
        <v>13</v>
      </c>
      <c r="CW21" s="6">
        <v>14</v>
      </c>
      <c r="CX21" s="6">
        <v>15</v>
      </c>
      <c r="CY21" s="6">
        <v>16</v>
      </c>
      <c r="CZ21" s="6">
        <v>17</v>
      </c>
      <c r="DA21" s="6">
        <v>18</v>
      </c>
      <c r="DB21" s="6">
        <v>19</v>
      </c>
      <c r="DC21" s="6">
        <v>20</v>
      </c>
      <c r="DD21" s="6">
        <v>21</v>
      </c>
      <c r="DE21" s="6">
        <v>22</v>
      </c>
      <c r="DF21" s="6">
        <v>23</v>
      </c>
      <c r="DG21" s="6">
        <v>24</v>
      </c>
      <c r="DH21" s="6">
        <v>25</v>
      </c>
      <c r="DI21" s="6">
        <v>26</v>
      </c>
      <c r="DJ21" s="6">
        <v>27</v>
      </c>
      <c r="DK21" s="6">
        <v>28</v>
      </c>
      <c r="DL21" s="6">
        <v>29</v>
      </c>
      <c r="DM21" s="6">
        <v>30</v>
      </c>
    </row>
    <row r="22" spans="1:117" ht="17.25" customHeight="1" x14ac:dyDescent="0.15">
      <c r="B22" s="112" t="s">
        <v>13</v>
      </c>
      <c r="C22" s="113"/>
      <c r="D22" s="149" t="s">
        <v>111</v>
      </c>
      <c r="E22" s="150"/>
      <c r="F22" s="112" t="s">
        <v>62</v>
      </c>
      <c r="G22" s="113"/>
      <c r="H22" s="113"/>
      <c r="I22" s="114"/>
      <c r="J22" s="112" t="str">
        <f>"令和"&amp;BF35-1&amp;"年中の
給与収入"</f>
        <v>令和7年中の
給与収入</v>
      </c>
      <c r="K22" s="113"/>
      <c r="L22" s="113"/>
      <c r="M22" s="113"/>
      <c r="N22" s="114"/>
      <c r="O22" s="112" t="str">
        <f>"令和"&amp;BF35-1&amp;"年中の
年金収入"</f>
        <v>令和7年中の
年金収入</v>
      </c>
      <c r="P22" s="113"/>
      <c r="Q22" s="113"/>
      <c r="R22" s="113"/>
      <c r="S22" s="114"/>
      <c r="T22" s="112" t="str">
        <f>"令和"&amp;BF35-1&amp;"年中の給与・
年金以外の所得"</f>
        <v>令和7年中の給与・
年金以外の所得</v>
      </c>
      <c r="U22" s="113"/>
      <c r="V22" s="113"/>
      <c r="W22" s="113"/>
      <c r="X22" s="114"/>
      <c r="Y22" s="384" t="s">
        <v>85</v>
      </c>
      <c r="Z22" s="385"/>
      <c r="AA22" s="385"/>
      <c r="AB22" s="385"/>
      <c r="AC22" s="386"/>
      <c r="AD22" s="112" t="s">
        <v>53</v>
      </c>
      <c r="AE22" s="113"/>
      <c r="AF22" s="113"/>
      <c r="AG22" s="113"/>
      <c r="AH22" s="114"/>
      <c r="AO22" s="178" t="s">
        <v>0</v>
      </c>
      <c r="AP22" s="179"/>
      <c r="AQ22" s="179"/>
      <c r="AR22" s="182" t="s">
        <v>1</v>
      </c>
      <c r="AS22" s="183"/>
      <c r="AT22" s="184"/>
      <c r="AU22" s="123" t="s">
        <v>2</v>
      </c>
      <c r="AV22" s="124"/>
      <c r="AW22" s="124"/>
      <c r="AX22" s="125"/>
      <c r="AY22" s="123" t="s">
        <v>3</v>
      </c>
      <c r="AZ22" s="124"/>
      <c r="BA22" s="124"/>
      <c r="BB22" s="125"/>
      <c r="BC22" s="192" t="s">
        <v>76</v>
      </c>
      <c r="BD22" s="194" t="s">
        <v>4</v>
      </c>
      <c r="BE22" s="195"/>
      <c r="BF22" s="195"/>
      <c r="BG22" s="195"/>
      <c r="BH22" s="195"/>
      <c r="BI22" s="195"/>
      <c r="BJ22" s="195"/>
      <c r="BK22" s="195"/>
      <c r="BL22" s="195"/>
      <c r="BM22" s="195"/>
      <c r="BN22" s="195"/>
      <c r="BO22" s="195"/>
      <c r="BP22" s="195"/>
      <c r="BQ22" s="195"/>
      <c r="BR22" s="195"/>
      <c r="BS22" s="195"/>
      <c r="BT22" s="196"/>
      <c r="BU22" s="197" t="s">
        <v>5</v>
      </c>
      <c r="BV22" s="197"/>
      <c r="BW22" s="197"/>
      <c r="BX22" s="197" t="s">
        <v>6</v>
      </c>
      <c r="BY22" s="197"/>
      <c r="BZ22" s="197"/>
      <c r="CA22" s="197" t="s">
        <v>7</v>
      </c>
      <c r="CB22" s="197"/>
      <c r="CC22" s="197"/>
      <c r="CD22" s="197" t="s">
        <v>8</v>
      </c>
      <c r="CE22" s="197"/>
      <c r="CF22" s="197"/>
      <c r="CG22" s="197" t="s">
        <v>9</v>
      </c>
      <c r="CH22" s="197"/>
      <c r="CI22" s="197"/>
      <c r="CJ22" s="194" t="s">
        <v>10</v>
      </c>
      <c r="CK22" s="195"/>
      <c r="CL22" s="195"/>
      <c r="CM22" s="195"/>
      <c r="CN22" s="195"/>
      <c r="CO22" s="195"/>
      <c r="CP22" s="195"/>
      <c r="CQ22" s="195"/>
      <c r="CR22" s="195"/>
      <c r="CS22" s="195"/>
      <c r="CT22" s="195"/>
      <c r="CU22" s="195"/>
      <c r="CV22" s="195"/>
      <c r="CW22" s="195"/>
      <c r="CX22" s="196"/>
      <c r="CY22" s="197" t="s">
        <v>5</v>
      </c>
      <c r="CZ22" s="197"/>
      <c r="DA22" s="197"/>
      <c r="DB22" s="197" t="s">
        <v>6</v>
      </c>
      <c r="DC22" s="197"/>
      <c r="DD22" s="197"/>
      <c r="DE22" s="197" t="s">
        <v>7</v>
      </c>
      <c r="DF22" s="197"/>
      <c r="DG22" s="197"/>
      <c r="DH22" s="197" t="s">
        <v>8</v>
      </c>
      <c r="DI22" s="197"/>
      <c r="DJ22" s="197"/>
      <c r="DK22" s="197" t="s">
        <v>9</v>
      </c>
      <c r="DL22" s="197"/>
      <c r="DM22" s="198"/>
    </row>
    <row r="23" spans="1:117" ht="17.25" customHeight="1" x14ac:dyDescent="0.15">
      <c r="B23" s="115"/>
      <c r="C23" s="116"/>
      <c r="D23" s="151"/>
      <c r="E23" s="152"/>
      <c r="F23" s="62" t="s">
        <v>63</v>
      </c>
      <c r="G23" s="63" t="s">
        <v>64</v>
      </c>
      <c r="H23" s="63" t="s">
        <v>65</v>
      </c>
      <c r="I23" s="64" t="s">
        <v>66</v>
      </c>
      <c r="J23" s="115"/>
      <c r="K23" s="116"/>
      <c r="L23" s="116"/>
      <c r="M23" s="116"/>
      <c r="N23" s="117"/>
      <c r="O23" s="115"/>
      <c r="P23" s="116"/>
      <c r="Q23" s="116"/>
      <c r="R23" s="116"/>
      <c r="S23" s="117"/>
      <c r="T23" s="115"/>
      <c r="U23" s="116"/>
      <c r="V23" s="116"/>
      <c r="W23" s="116"/>
      <c r="X23" s="117"/>
      <c r="Y23" s="387"/>
      <c r="Z23" s="388"/>
      <c r="AA23" s="388"/>
      <c r="AB23" s="388"/>
      <c r="AC23" s="389"/>
      <c r="AD23" s="115"/>
      <c r="AE23" s="116"/>
      <c r="AF23" s="116"/>
      <c r="AG23" s="116"/>
      <c r="AH23" s="117"/>
      <c r="AL23" s="3"/>
      <c r="AO23" s="180"/>
      <c r="AP23" s="181"/>
      <c r="AQ23" s="181"/>
      <c r="AR23" s="185"/>
      <c r="AS23" s="186"/>
      <c r="AT23" s="187"/>
      <c r="AU23" s="126"/>
      <c r="AV23" s="127"/>
      <c r="AW23" s="127"/>
      <c r="AX23" s="128"/>
      <c r="AY23" s="126"/>
      <c r="AZ23" s="127"/>
      <c r="BA23" s="127"/>
      <c r="BB23" s="128"/>
      <c r="BC23" s="193"/>
      <c r="BD23" s="47">
        <v>1</v>
      </c>
      <c r="BE23" s="103">
        <v>0</v>
      </c>
      <c r="BF23" s="103"/>
      <c r="BG23" s="103"/>
      <c r="BH23" s="41" t="s">
        <v>11</v>
      </c>
      <c r="BI23" s="103">
        <v>650999</v>
      </c>
      <c r="BJ23" s="103"/>
      <c r="BK23" s="103"/>
      <c r="BL23" s="104">
        <v>0</v>
      </c>
      <c r="BM23" s="104"/>
      <c r="BN23" s="104"/>
      <c r="BO23" s="104"/>
      <c r="BP23" s="104"/>
      <c r="BQ23" s="104"/>
      <c r="BR23" s="104"/>
      <c r="BS23" s="104"/>
      <c r="BT23" s="105"/>
      <c r="BU23" s="119">
        <v>0</v>
      </c>
      <c r="BV23" s="119"/>
      <c r="BW23" s="119"/>
      <c r="BX23" s="119">
        <v>0</v>
      </c>
      <c r="BY23" s="119"/>
      <c r="BZ23" s="119"/>
      <c r="CA23" s="119">
        <v>0</v>
      </c>
      <c r="CB23" s="119"/>
      <c r="CC23" s="119"/>
      <c r="CD23" s="119">
        <v>0</v>
      </c>
      <c r="CE23" s="119"/>
      <c r="CF23" s="119"/>
      <c r="CG23" s="119">
        <v>0</v>
      </c>
      <c r="CH23" s="119"/>
      <c r="CI23" s="119"/>
      <c r="CJ23" s="41">
        <v>1</v>
      </c>
      <c r="CK23" s="200">
        <v>65</v>
      </c>
      <c r="CL23" s="201"/>
      <c r="CM23" s="142"/>
      <c r="CN23" s="130"/>
      <c r="CO23" s="144" t="s">
        <v>88</v>
      </c>
      <c r="CP23" s="144"/>
      <c r="CQ23" s="130">
        <v>330</v>
      </c>
      <c r="CR23" s="130"/>
      <c r="CS23" s="42" t="s">
        <v>89</v>
      </c>
      <c r="CT23" s="131" t="s">
        <v>56</v>
      </c>
      <c r="CU23" s="131"/>
      <c r="CV23" s="131"/>
      <c r="CW23" s="131"/>
      <c r="CX23" s="131"/>
      <c r="CY23" s="119">
        <f>IF(O24-1100000&gt;0,O24-1100000,0)</f>
        <v>0</v>
      </c>
      <c r="CZ23" s="119"/>
      <c r="DA23" s="119"/>
      <c r="DB23" s="119">
        <f>IF(O25-1100000&gt;0,O25-1100000,0)</f>
        <v>0</v>
      </c>
      <c r="DC23" s="119"/>
      <c r="DD23" s="119"/>
      <c r="DE23" s="119">
        <f>IF(O26-1100000&gt;0,O26-1100000,0)</f>
        <v>0</v>
      </c>
      <c r="DF23" s="119"/>
      <c r="DG23" s="119"/>
      <c r="DH23" s="119">
        <f>IF(O27-1100000&gt;0,O27-1100000,0)</f>
        <v>0</v>
      </c>
      <c r="DI23" s="119"/>
      <c r="DJ23" s="119"/>
      <c r="DK23" s="119">
        <f>IF(O28-1100000&gt;0,O28-1100000,0)</f>
        <v>0</v>
      </c>
      <c r="DL23" s="119"/>
      <c r="DM23" s="129"/>
    </row>
    <row r="24" spans="1:117" ht="17.25" customHeight="1" x14ac:dyDescent="0.15">
      <c r="B24" s="164">
        <v>1</v>
      </c>
      <c r="C24" s="165"/>
      <c r="D24" s="166" t="str">
        <f>AL25</f>
        <v/>
      </c>
      <c r="E24" s="167"/>
      <c r="F24" s="51"/>
      <c r="G24" s="52"/>
      <c r="H24" s="52"/>
      <c r="I24" s="53"/>
      <c r="J24" s="168"/>
      <c r="K24" s="169"/>
      <c r="L24" s="169"/>
      <c r="M24" s="169"/>
      <c r="N24" s="170"/>
      <c r="O24" s="168"/>
      <c r="P24" s="169"/>
      <c r="Q24" s="169"/>
      <c r="R24" s="169"/>
      <c r="S24" s="170"/>
      <c r="T24" s="171"/>
      <c r="U24" s="172"/>
      <c r="V24" s="172"/>
      <c r="W24" s="172"/>
      <c r="X24" s="173"/>
      <c r="Y24" s="120" t="str">
        <f>IF(D24="","",SUM(AU24:BB25)+T24-BC24)</f>
        <v/>
      </c>
      <c r="Z24" s="121"/>
      <c r="AA24" s="121"/>
      <c r="AB24" s="121"/>
      <c r="AC24" s="122"/>
      <c r="AD24" s="174" t="str">
        <f>IF(Y24="","",IF(Y24&lt;=430000,0,IF(AND(Y24&gt;430000,Y24&lt;=24000000),Y24-430000,IF(AND(Y24&gt;24000000,Y24&lt;=24500000),Y24-290000,IF(AND(Y24&gt;24500000,Y24&lt;=25000000),Y24-150000,IF(Y24&gt;25000000,Y24))))))</f>
        <v/>
      </c>
      <c r="AE24" s="175"/>
      <c r="AF24" s="175"/>
      <c r="AG24" s="175"/>
      <c r="AH24" s="176"/>
      <c r="AL24" s="3"/>
      <c r="AO24" s="139" t="str">
        <f>IF(J24="","",IF(J24&lt;BE24,1,IF(J24&lt;BE25,2,IF(J24&lt;BE26,3,IF(J24&lt;BE27,4,IF(J24&lt;BE28,5,IF(J24&gt;=BE28,6,"")))))))</f>
        <v/>
      </c>
      <c r="AP24" s="140" t="str">
        <f>IF(J24="","",IF(J24&lt;BE29,"",IF(J24&lt;BE30,7,IF(J24&lt;BE31,8,IF(J24&lt;BE32,9,IF(J24&lt;BE33,10,IF(J24&gt;=BE33,11,"")))))))</f>
        <v/>
      </c>
      <c r="AQ24" s="141" t="str">
        <f>IF(AO24="",AP24,AO24)</f>
        <v/>
      </c>
      <c r="AR24" s="153" t="str">
        <f>IF(O24="","",IF(AS17&gt;=$AZ$18,"",IF(AS17&lt;=$AZ$17,IF(O24&lt;=3300000,1,IF(O24&lt;=4100000,2,IF(O24&lt;=7700000,3,IF(O24&lt;=10000000,4,IF(O24&gt;10000000,5,""))))))))</f>
        <v/>
      </c>
      <c r="AS24" s="155" t="str">
        <f>IF(O24="","",IF(AS17&lt;=$AZ$17,"",IF(AS17&gt;=$AZ$18,IF(O24&lt;=1300000,6,IF(O24&lt;=4100000,7,IF(O24&lt;=7700000,8,IF(O24&lt;=10000000,9,IF(O24&gt;10000000,10,""))))))))</f>
        <v/>
      </c>
      <c r="AT24" s="141" t="str">
        <f>IF(AR24="",AS24,AR24)</f>
        <v/>
      </c>
      <c r="AU24" s="118">
        <f>IF(AQ24="",0,VLOOKUP(AQ24,BD23:CI33,18,0))</f>
        <v>0</v>
      </c>
      <c r="AV24" s="118"/>
      <c r="AW24" s="118"/>
      <c r="AX24" s="118"/>
      <c r="AY24" s="118">
        <f>IF(AT24="",0,VLOOKUP(AT24,CJ23:DM32,16,0))</f>
        <v>0</v>
      </c>
      <c r="AZ24" s="118"/>
      <c r="BA24" s="118"/>
      <c r="BB24" s="118"/>
      <c r="BC24" s="110">
        <f>IF(AND(AU24&gt;0,AY24&gt;0),IF(IF(AU24&gt;100000,100000,AU24)+IF(AY24&gt;100000,100000,AY24)&gt;100000,IF(AU24&gt;100000,100000,AU24)+IF(AY24&gt;100000,100000,AY24)-100000,AU24),0)</f>
        <v>0</v>
      </c>
      <c r="BD24" s="47">
        <v>2</v>
      </c>
      <c r="BE24" s="103">
        <v>651000</v>
      </c>
      <c r="BF24" s="103"/>
      <c r="BG24" s="103"/>
      <c r="BH24" s="41" t="s">
        <v>11</v>
      </c>
      <c r="BI24" s="103">
        <v>1899999</v>
      </c>
      <c r="BJ24" s="103"/>
      <c r="BK24" s="103"/>
      <c r="BL24" s="104" t="s">
        <v>91</v>
      </c>
      <c r="BM24" s="104"/>
      <c r="BN24" s="104"/>
      <c r="BO24" s="104"/>
      <c r="BP24" s="104"/>
      <c r="BQ24" s="104"/>
      <c r="BR24" s="104"/>
      <c r="BS24" s="104"/>
      <c r="BT24" s="105"/>
      <c r="BU24" s="119">
        <f>J24-650000</f>
        <v>-650000</v>
      </c>
      <c r="BV24" s="119"/>
      <c r="BW24" s="119"/>
      <c r="BX24" s="119">
        <f>J25-650000</f>
        <v>-650000</v>
      </c>
      <c r="BY24" s="119"/>
      <c r="BZ24" s="119"/>
      <c r="CA24" s="119">
        <f>J26-650000</f>
        <v>-650000</v>
      </c>
      <c r="CB24" s="119"/>
      <c r="CC24" s="119"/>
      <c r="CD24" s="119">
        <f>J27-650000</f>
        <v>-650000</v>
      </c>
      <c r="CE24" s="119"/>
      <c r="CF24" s="119"/>
      <c r="CG24" s="119">
        <f>J28-650000</f>
        <v>-650000</v>
      </c>
      <c r="CH24" s="119"/>
      <c r="CI24" s="119"/>
      <c r="CJ24" s="41">
        <v>2</v>
      </c>
      <c r="CK24" s="202"/>
      <c r="CL24" s="203"/>
      <c r="CM24" s="143">
        <v>330</v>
      </c>
      <c r="CN24" s="133"/>
      <c r="CO24" s="199" t="s">
        <v>88</v>
      </c>
      <c r="CP24" s="199"/>
      <c r="CQ24" s="133">
        <v>410</v>
      </c>
      <c r="CR24" s="133"/>
      <c r="CS24" s="43" t="s">
        <v>89</v>
      </c>
      <c r="CT24" s="134" t="s">
        <v>57</v>
      </c>
      <c r="CU24" s="134"/>
      <c r="CV24" s="134"/>
      <c r="CW24" s="134"/>
      <c r="CX24" s="134"/>
      <c r="CY24" s="119">
        <f>O24*0.75-275000</f>
        <v>-275000</v>
      </c>
      <c r="CZ24" s="119"/>
      <c r="DA24" s="119"/>
      <c r="DB24" s="119">
        <f>O25*0.75-275000</f>
        <v>-275000</v>
      </c>
      <c r="DC24" s="119"/>
      <c r="DD24" s="119"/>
      <c r="DE24" s="119">
        <f>O26*0.75-275000</f>
        <v>-275000</v>
      </c>
      <c r="DF24" s="119"/>
      <c r="DG24" s="119"/>
      <c r="DH24" s="119">
        <f>O27*0.75-275000</f>
        <v>-275000</v>
      </c>
      <c r="DI24" s="119"/>
      <c r="DJ24" s="119"/>
      <c r="DK24" s="119">
        <f>O28*0.75-275000</f>
        <v>-275000</v>
      </c>
      <c r="DL24" s="119"/>
      <c r="DM24" s="129"/>
    </row>
    <row r="25" spans="1:117" ht="19.5" customHeight="1" x14ac:dyDescent="0.15">
      <c r="B25" s="157">
        <v>2</v>
      </c>
      <c r="C25" s="158"/>
      <c r="D25" s="159" t="str">
        <f t="shared" ref="D25:D28" si="1">AL26</f>
        <v/>
      </c>
      <c r="E25" s="160"/>
      <c r="F25" s="54"/>
      <c r="G25" s="55"/>
      <c r="H25" s="55"/>
      <c r="I25" s="56"/>
      <c r="J25" s="161"/>
      <c r="K25" s="162"/>
      <c r="L25" s="162"/>
      <c r="M25" s="162"/>
      <c r="N25" s="163"/>
      <c r="O25" s="161"/>
      <c r="P25" s="162"/>
      <c r="Q25" s="162"/>
      <c r="R25" s="162"/>
      <c r="S25" s="163"/>
      <c r="T25" s="161"/>
      <c r="U25" s="162"/>
      <c r="V25" s="162"/>
      <c r="W25" s="162"/>
      <c r="X25" s="163"/>
      <c r="Y25" s="145" t="str">
        <f>IF(D25="","",SUM(AU26:BB27)+T25-BC26)</f>
        <v/>
      </c>
      <c r="Z25" s="146"/>
      <c r="AA25" s="146"/>
      <c r="AB25" s="146"/>
      <c r="AC25" s="147"/>
      <c r="AD25" s="211" t="str">
        <f>IF(Y25="","",IF(Y25&lt;=430000,0,IF(AND(Y25&gt;430000,Y25&lt;=24000000),Y25-430000,IF(AND(Y25&gt;24000000,Y25&lt;=24500000),Y25-290000,IF(AND(Y25&gt;24500000,Y25&lt;=25000000),Y25-150000,IF(Y25&gt;25000000,Y25))))))</f>
        <v/>
      </c>
      <c r="AE25" s="212"/>
      <c r="AF25" s="212"/>
      <c r="AG25" s="212"/>
      <c r="AH25" s="213"/>
      <c r="AL25" s="3" t="str">
        <f>IF(F24="","",DATEDIF(DATE(G24+IF(F24="昭和",1925,IF(F24="平成",1988,IF(F24="令和",2018,""))),H24,I24),$AZ$16,"y"))</f>
        <v/>
      </c>
      <c r="AO25" s="139"/>
      <c r="AP25" s="140"/>
      <c r="AQ25" s="141"/>
      <c r="AR25" s="154"/>
      <c r="AS25" s="156"/>
      <c r="AT25" s="141"/>
      <c r="AU25" s="118"/>
      <c r="AV25" s="118"/>
      <c r="AW25" s="118"/>
      <c r="AX25" s="118"/>
      <c r="AY25" s="118"/>
      <c r="AZ25" s="118"/>
      <c r="BA25" s="118"/>
      <c r="BB25" s="118"/>
      <c r="BC25" s="111"/>
      <c r="BD25" s="47">
        <v>3</v>
      </c>
      <c r="BE25" s="103">
        <v>1900000</v>
      </c>
      <c r="BF25" s="103"/>
      <c r="BG25" s="103"/>
      <c r="BH25" s="41" t="s">
        <v>11</v>
      </c>
      <c r="BI25" s="103">
        <v>3599999</v>
      </c>
      <c r="BJ25" s="103"/>
      <c r="BK25" s="103"/>
      <c r="BL25" s="104" t="s">
        <v>92</v>
      </c>
      <c r="BM25" s="104"/>
      <c r="BN25" s="104"/>
      <c r="BO25" s="104"/>
      <c r="BP25" s="104"/>
      <c r="BQ25" s="104"/>
      <c r="BR25" s="104"/>
      <c r="BS25" s="104"/>
      <c r="BT25" s="105"/>
      <c r="BU25" s="119">
        <f>ROUNDDOWN(J24/4,-3)*2.8-80000</f>
        <v>-80000</v>
      </c>
      <c r="BV25" s="119"/>
      <c r="BW25" s="119"/>
      <c r="BX25" s="119">
        <f>ROUNDDOWN(J25/4,-3)*2.8-80000</f>
        <v>-80000</v>
      </c>
      <c r="BY25" s="119"/>
      <c r="BZ25" s="119"/>
      <c r="CA25" s="119">
        <f>ROUNDDOWN(J26/4,-3)*2.8-80000</f>
        <v>-80000</v>
      </c>
      <c r="CB25" s="119"/>
      <c r="CC25" s="119"/>
      <c r="CD25" s="119">
        <f>ROUNDDOWN(J27/4,-3)*2.8-80000</f>
        <v>-80000</v>
      </c>
      <c r="CE25" s="119"/>
      <c r="CF25" s="119"/>
      <c r="CG25" s="119">
        <f>ROUNDDOWN(J28/4,-3)*2.8-80000</f>
        <v>-80000</v>
      </c>
      <c r="CH25" s="119"/>
      <c r="CI25" s="119"/>
      <c r="CJ25" s="41">
        <v>3</v>
      </c>
      <c r="CK25" s="202"/>
      <c r="CL25" s="203"/>
      <c r="CM25" s="143">
        <v>410</v>
      </c>
      <c r="CN25" s="133"/>
      <c r="CO25" s="199" t="s">
        <v>88</v>
      </c>
      <c r="CP25" s="199"/>
      <c r="CQ25" s="133">
        <v>770</v>
      </c>
      <c r="CR25" s="133"/>
      <c r="CS25" s="43" t="s">
        <v>89</v>
      </c>
      <c r="CT25" s="134" t="s">
        <v>58</v>
      </c>
      <c r="CU25" s="134"/>
      <c r="CV25" s="134"/>
      <c r="CW25" s="134"/>
      <c r="CX25" s="134"/>
      <c r="CY25" s="119">
        <f>O24*0.85-685000</f>
        <v>-685000</v>
      </c>
      <c r="CZ25" s="119"/>
      <c r="DA25" s="119"/>
      <c r="DB25" s="119">
        <f>O25*0.85-685000</f>
        <v>-685000</v>
      </c>
      <c r="DC25" s="119"/>
      <c r="DD25" s="119"/>
      <c r="DE25" s="119">
        <f>O26*0.85-685000</f>
        <v>-685000</v>
      </c>
      <c r="DF25" s="119"/>
      <c r="DG25" s="119"/>
      <c r="DH25" s="119">
        <f>O27*0.85-685000</f>
        <v>-685000</v>
      </c>
      <c r="DI25" s="119"/>
      <c r="DJ25" s="119"/>
      <c r="DK25" s="119">
        <f>O28*0.85-685000</f>
        <v>-685000</v>
      </c>
      <c r="DL25" s="119"/>
      <c r="DM25" s="129"/>
    </row>
    <row r="26" spans="1:117" ht="19.5" customHeight="1" x14ac:dyDescent="0.15">
      <c r="B26" s="157">
        <v>3</v>
      </c>
      <c r="C26" s="158"/>
      <c r="D26" s="159" t="str">
        <f t="shared" si="1"/>
        <v/>
      </c>
      <c r="E26" s="160"/>
      <c r="F26" s="54"/>
      <c r="G26" s="55"/>
      <c r="H26" s="55"/>
      <c r="I26" s="56"/>
      <c r="J26" s="161"/>
      <c r="K26" s="162"/>
      <c r="L26" s="162"/>
      <c r="M26" s="162"/>
      <c r="N26" s="163"/>
      <c r="O26" s="161"/>
      <c r="P26" s="162"/>
      <c r="Q26" s="162"/>
      <c r="R26" s="162"/>
      <c r="S26" s="163"/>
      <c r="T26" s="161"/>
      <c r="U26" s="162"/>
      <c r="V26" s="162"/>
      <c r="W26" s="162"/>
      <c r="X26" s="163"/>
      <c r="Y26" s="145" t="str">
        <f>IF(D26="","",SUM(AU28:BB29)+T26-BC28)</f>
        <v/>
      </c>
      <c r="Z26" s="146"/>
      <c r="AA26" s="146"/>
      <c r="AB26" s="146"/>
      <c r="AC26" s="147"/>
      <c r="AD26" s="211" t="str">
        <f>IF(Y26="","",IF(Y26&lt;=430000,0,IF(AND(Y26&gt;430000,Y26&lt;=24000000),Y26-430000,IF(AND(Y26&gt;24000000,Y26&lt;=24500000),Y26-290000,IF(AND(Y26&gt;24500000,Y26&lt;=25000000),Y26-150000,IF(Y26&gt;25000000,Y26))))))</f>
        <v/>
      </c>
      <c r="AE26" s="212"/>
      <c r="AF26" s="212"/>
      <c r="AG26" s="212"/>
      <c r="AH26" s="213"/>
      <c r="AL26" s="3" t="str">
        <f>IF(F25="","",DATEDIF(DATE(G25+IF(F25="昭和",1925,IF(F25="平成",1988,IF(F25="令和",2018,""))),H25,I25),$AZ$16,"y"))</f>
        <v/>
      </c>
      <c r="AO26" s="139" t="str">
        <f>IF(J25="","",IF(J25&lt;BE24,1,IF(J25&lt;BE25,2,IF(J25&lt;BE26,3,IF(J25&lt;BE27,4,IF(J25&lt;BE28,5,IF(J25&gt;=BE28,6,"")))))))</f>
        <v/>
      </c>
      <c r="AP26" s="140" t="str">
        <f>IF(J25="","",IF(J25&lt;BE29,"",IF(J25&lt;BE30,7,IF(J25&lt;BE31,8,IF(J25&lt;BE32,9,IF(J25&lt;BE33,10,IF(J25&gt;=BE33,11,"")))))))</f>
        <v/>
      </c>
      <c r="AQ26" s="141" t="str">
        <f>IF(AO26="",AP26,AO26)</f>
        <v/>
      </c>
      <c r="AR26" s="153" t="str">
        <f>IF(O25="","",IF(AS18&gt;=$AZ$18,"",IF(AS18&lt;=$AZ$17,IF(O25&lt;=3300000,1,IF(O25&lt;=4100000,2,IF(O25&lt;=7700000,3,IF(O25&lt;=10000000,4,IF(O25&gt;10000000,5,""))))))))</f>
        <v/>
      </c>
      <c r="AS26" s="155" t="str">
        <f>IF(O25="","",IF(AS18&lt;=$AZ$17,"",IF(AS18&gt;=$AZ$18,IF(O25&lt;=1300000,6,IF(O25&lt;=4100000,7,IF(O25&lt;=7700000,8,IF(O25&lt;=10000000,9,IF(O25&gt;10000000,10,""))))))))</f>
        <v/>
      </c>
      <c r="AT26" s="141" t="str">
        <f>IF(AR26="",AS26,AR26)</f>
        <v/>
      </c>
      <c r="AU26" s="118">
        <f>IF(AQ26="",0,VLOOKUP(AQ26,BD23:CI33,21,0))</f>
        <v>0</v>
      </c>
      <c r="AV26" s="118"/>
      <c r="AW26" s="118"/>
      <c r="AX26" s="118"/>
      <c r="AY26" s="118">
        <f>IF(AT26="",0,VLOOKUP(AT26,CJ23:DM32,19,0))</f>
        <v>0</v>
      </c>
      <c r="AZ26" s="118"/>
      <c r="BA26" s="118"/>
      <c r="BB26" s="118"/>
      <c r="BC26" s="110">
        <f>IF(AND(AU26&gt;0,AY26&gt;0),IF(IF(AU26&gt;100000,100000,AU26)+IF(AY26&gt;100000,100000,AY26)&gt;100000,IF(AU26&gt;100000,100000,AU26)+IF(AY26&gt;100000,100000,AY26)-100000,AU26),0)</f>
        <v>0</v>
      </c>
      <c r="BD26" s="47">
        <v>4</v>
      </c>
      <c r="BE26" s="103">
        <v>3600000</v>
      </c>
      <c r="BF26" s="103"/>
      <c r="BG26" s="103"/>
      <c r="BH26" s="41" t="s">
        <v>11</v>
      </c>
      <c r="BI26" s="103">
        <v>6599999</v>
      </c>
      <c r="BJ26" s="103"/>
      <c r="BK26" s="103"/>
      <c r="BL26" s="104" t="s">
        <v>55</v>
      </c>
      <c r="BM26" s="104"/>
      <c r="BN26" s="104"/>
      <c r="BO26" s="104"/>
      <c r="BP26" s="104"/>
      <c r="BQ26" s="104"/>
      <c r="BR26" s="104"/>
      <c r="BS26" s="104"/>
      <c r="BT26" s="105"/>
      <c r="BU26" s="119">
        <f>ROUNDDOWN(J24/4,-3)*3.2-440000</f>
        <v>-440000</v>
      </c>
      <c r="BV26" s="119"/>
      <c r="BW26" s="119"/>
      <c r="BX26" s="119">
        <f>ROUNDDOWN(J25/4,-3)*3.2-440000</f>
        <v>-440000</v>
      </c>
      <c r="BY26" s="119"/>
      <c r="BZ26" s="119"/>
      <c r="CA26" s="119">
        <f>ROUNDDOWN(J26/4,-3)*3.2-440000</f>
        <v>-440000</v>
      </c>
      <c r="CB26" s="119"/>
      <c r="CC26" s="119"/>
      <c r="CD26" s="119">
        <f>ROUNDDOWN(J27/4,-3)*3.2-440000</f>
        <v>-440000</v>
      </c>
      <c r="CE26" s="119"/>
      <c r="CF26" s="119"/>
      <c r="CG26" s="119">
        <f>ROUNDDOWN(J28/4,-3)*3.2-440000</f>
        <v>-440000</v>
      </c>
      <c r="CH26" s="119"/>
      <c r="CI26" s="119"/>
      <c r="CJ26" s="41">
        <v>4</v>
      </c>
      <c r="CK26" s="202"/>
      <c r="CL26" s="203"/>
      <c r="CM26" s="143">
        <v>770</v>
      </c>
      <c r="CN26" s="133"/>
      <c r="CO26" s="199" t="s">
        <v>88</v>
      </c>
      <c r="CP26" s="199"/>
      <c r="CQ26" s="133">
        <v>1000</v>
      </c>
      <c r="CR26" s="133"/>
      <c r="CS26" s="43" t="s">
        <v>89</v>
      </c>
      <c r="CT26" s="134" t="s">
        <v>59</v>
      </c>
      <c r="CU26" s="134"/>
      <c r="CV26" s="134"/>
      <c r="CW26" s="134"/>
      <c r="CX26" s="134"/>
      <c r="CY26" s="209">
        <f>O24*0.95-1455000</f>
        <v>-1455000</v>
      </c>
      <c r="CZ26" s="209"/>
      <c r="DA26" s="209"/>
      <c r="DB26" s="209">
        <f>O25*0.95-1455000</f>
        <v>-1455000</v>
      </c>
      <c r="DC26" s="209"/>
      <c r="DD26" s="209"/>
      <c r="DE26" s="209">
        <f>O26*0.95-1455000</f>
        <v>-1455000</v>
      </c>
      <c r="DF26" s="209"/>
      <c r="DG26" s="209"/>
      <c r="DH26" s="209">
        <f>O27*0.95-1455000</f>
        <v>-1455000</v>
      </c>
      <c r="DI26" s="209"/>
      <c r="DJ26" s="209"/>
      <c r="DK26" s="209">
        <f>O28*0.95-1455000</f>
        <v>-1455000</v>
      </c>
      <c r="DL26" s="209"/>
      <c r="DM26" s="210"/>
    </row>
    <row r="27" spans="1:117" ht="19.5" customHeight="1" x14ac:dyDescent="0.15">
      <c r="B27" s="157">
        <v>4</v>
      </c>
      <c r="C27" s="158"/>
      <c r="D27" s="159" t="str">
        <f t="shared" si="1"/>
        <v/>
      </c>
      <c r="E27" s="160"/>
      <c r="F27" s="54"/>
      <c r="G27" s="55"/>
      <c r="H27" s="55"/>
      <c r="I27" s="56"/>
      <c r="J27" s="161"/>
      <c r="K27" s="162"/>
      <c r="L27" s="162"/>
      <c r="M27" s="162"/>
      <c r="N27" s="163"/>
      <c r="O27" s="161"/>
      <c r="P27" s="162"/>
      <c r="Q27" s="162"/>
      <c r="R27" s="162"/>
      <c r="S27" s="163"/>
      <c r="T27" s="161"/>
      <c r="U27" s="162"/>
      <c r="V27" s="162"/>
      <c r="W27" s="162"/>
      <c r="X27" s="163"/>
      <c r="Y27" s="145" t="str">
        <f>IF(D27="","",SUM(AU30:BB31)+T27-BC30)</f>
        <v/>
      </c>
      <c r="Z27" s="146"/>
      <c r="AA27" s="146"/>
      <c r="AB27" s="146"/>
      <c r="AC27" s="147"/>
      <c r="AD27" s="211" t="str">
        <f>IF(Y27="","",IF(Y27&lt;=430000,0,IF(AND(Y27&gt;430000,Y27&lt;=24000000),Y27-430000,IF(AND(Y27&gt;24000000,Y27&lt;=24500000),Y27-290000,IF(AND(Y27&gt;24500000,Y27&lt;=25000000),Y27-150000,IF(Y27&gt;25000000,Y27))))))</f>
        <v/>
      </c>
      <c r="AE27" s="212"/>
      <c r="AF27" s="212"/>
      <c r="AG27" s="212"/>
      <c r="AH27" s="213"/>
      <c r="AL27" s="3" t="str">
        <f>IF(F26="","",DATEDIF(DATE(G26+IF(F26="昭和",1925,IF(F26="平成",1988,IF(F26="令和",2018,""))),H26,I26),$AZ$16,"y"))</f>
        <v/>
      </c>
      <c r="AO27" s="139"/>
      <c r="AP27" s="140"/>
      <c r="AQ27" s="141"/>
      <c r="AR27" s="154"/>
      <c r="AS27" s="156"/>
      <c r="AT27" s="141"/>
      <c r="AU27" s="118"/>
      <c r="AV27" s="118"/>
      <c r="AW27" s="118"/>
      <c r="AX27" s="118"/>
      <c r="AY27" s="118"/>
      <c r="AZ27" s="118"/>
      <c r="BA27" s="118"/>
      <c r="BB27" s="118"/>
      <c r="BC27" s="111"/>
      <c r="BD27" s="47">
        <v>5</v>
      </c>
      <c r="BE27" s="103">
        <v>6600000</v>
      </c>
      <c r="BF27" s="103"/>
      <c r="BG27" s="103"/>
      <c r="BH27" s="41" t="s">
        <v>11</v>
      </c>
      <c r="BI27" s="103">
        <v>8499999</v>
      </c>
      <c r="BJ27" s="103"/>
      <c r="BK27" s="103"/>
      <c r="BL27" s="104" t="s">
        <v>93</v>
      </c>
      <c r="BM27" s="104"/>
      <c r="BN27" s="104"/>
      <c r="BO27" s="104"/>
      <c r="BP27" s="104"/>
      <c r="BQ27" s="104"/>
      <c r="BR27" s="104"/>
      <c r="BS27" s="104"/>
      <c r="BT27" s="105"/>
      <c r="BU27" s="119">
        <f>J24*0.9-1100000</f>
        <v>-1100000</v>
      </c>
      <c r="BV27" s="119"/>
      <c r="BW27" s="119"/>
      <c r="BX27" s="230">
        <f>J25*0.9-1100000</f>
        <v>-1100000</v>
      </c>
      <c r="BY27" s="231"/>
      <c r="BZ27" s="232"/>
      <c r="CA27" s="230">
        <f>J26*0.9-1100000</f>
        <v>-1100000</v>
      </c>
      <c r="CB27" s="231"/>
      <c r="CC27" s="232"/>
      <c r="CD27" s="119">
        <f>J27*0.9-1100000</f>
        <v>-1100000</v>
      </c>
      <c r="CE27" s="119"/>
      <c r="CF27" s="119"/>
      <c r="CG27" s="119">
        <f>J28*0.9-1100000</f>
        <v>-1100000</v>
      </c>
      <c r="CH27" s="119"/>
      <c r="CI27" s="119"/>
      <c r="CJ27" s="41">
        <v>5</v>
      </c>
      <c r="CK27" s="204"/>
      <c r="CL27" s="205"/>
      <c r="CM27" s="136">
        <v>1000</v>
      </c>
      <c r="CN27" s="137"/>
      <c r="CO27" s="138" t="s">
        <v>88</v>
      </c>
      <c r="CP27" s="138"/>
      <c r="CQ27" s="137"/>
      <c r="CR27" s="137"/>
      <c r="CS27" s="44"/>
      <c r="CT27" s="206" t="s">
        <v>90</v>
      </c>
      <c r="CU27" s="206"/>
      <c r="CV27" s="206"/>
      <c r="CW27" s="206"/>
      <c r="CX27" s="206"/>
      <c r="CY27" s="207">
        <f>O24-1955000</f>
        <v>-1955000</v>
      </c>
      <c r="CZ27" s="207"/>
      <c r="DA27" s="207"/>
      <c r="DB27" s="207">
        <f>O25-1955000</f>
        <v>-1955000</v>
      </c>
      <c r="DC27" s="207"/>
      <c r="DD27" s="207"/>
      <c r="DE27" s="207">
        <f>O26-1955000</f>
        <v>-1955000</v>
      </c>
      <c r="DF27" s="207"/>
      <c r="DG27" s="207"/>
      <c r="DH27" s="207">
        <f>O27-1955000</f>
        <v>-1955000</v>
      </c>
      <c r="DI27" s="207"/>
      <c r="DJ27" s="207"/>
      <c r="DK27" s="207">
        <f>O28-1955000</f>
        <v>-1955000</v>
      </c>
      <c r="DL27" s="207"/>
      <c r="DM27" s="208"/>
    </row>
    <row r="28" spans="1:117" ht="19.5" customHeight="1" x14ac:dyDescent="0.15">
      <c r="B28" s="214">
        <v>5</v>
      </c>
      <c r="C28" s="215"/>
      <c r="D28" s="216" t="str">
        <f t="shared" si="1"/>
        <v/>
      </c>
      <c r="E28" s="217"/>
      <c r="F28" s="57"/>
      <c r="G28" s="58"/>
      <c r="H28" s="58"/>
      <c r="I28" s="59"/>
      <c r="J28" s="218"/>
      <c r="K28" s="219"/>
      <c r="L28" s="219"/>
      <c r="M28" s="219"/>
      <c r="N28" s="220"/>
      <c r="O28" s="218"/>
      <c r="P28" s="219"/>
      <c r="Q28" s="219"/>
      <c r="R28" s="219"/>
      <c r="S28" s="220"/>
      <c r="T28" s="218"/>
      <c r="U28" s="219"/>
      <c r="V28" s="219"/>
      <c r="W28" s="219"/>
      <c r="X28" s="220"/>
      <c r="Y28" s="381" t="str">
        <f>IF(D28="","",SUM(AU32:BB33)+T28-BC32)</f>
        <v/>
      </c>
      <c r="Z28" s="382"/>
      <c r="AA28" s="382"/>
      <c r="AB28" s="382"/>
      <c r="AC28" s="383"/>
      <c r="AD28" s="221" t="str">
        <f>IF(Y28="","",IF(Y28&lt;=430000,0,IF(AND(Y28&gt;430000,Y28&lt;=24000000),Y28-430000,IF(AND(Y28&gt;24000000,Y28&lt;=24500000),Y28-290000,IF(AND(Y28&gt;24500000,Y28&lt;=25000000),Y28-150000,IF(Y28&gt;25000000,Y28))))))</f>
        <v/>
      </c>
      <c r="AE28" s="222"/>
      <c r="AF28" s="222"/>
      <c r="AG28" s="222"/>
      <c r="AH28" s="223"/>
      <c r="AL28" s="3" t="str">
        <f>IF(F27="","",DATEDIF(DATE(G27+IF(F27="昭和",1925,IF(F27="平成",1988,IF(F27="令和",2018,""))),H27,I27),$AZ$16,"y"))</f>
        <v/>
      </c>
      <c r="AO28" s="139" t="str">
        <f>IF(J26="","",IF(J26&lt;BE24,1,IF(J26&lt;BE25,2,IF(J26&lt;BE26,3,IF(J26&lt;BE27,4,IF(J26&lt;BE28,5,IF(J26&gt;=BE28,6,"")))))))</f>
        <v/>
      </c>
      <c r="AP28" s="140" t="str">
        <f>IF(J26="","",IF(J26&lt;BE29,"",IF(J26&lt;BE30,7,IF(J26&lt;BE31,8,IF(J26&lt;BE32,9,IF(J26&lt;BE33,10,IF(J26&gt;=BE33,11,"")))))))</f>
        <v/>
      </c>
      <c r="AQ28" s="141" t="str">
        <f>IF(AO28="",AP28,AO28)</f>
        <v/>
      </c>
      <c r="AR28" s="153" t="str">
        <f>IF(O26="","",IF(AS19&gt;=$AZ$18,"",IF(AS19&lt;=$AZ$17,IF(O26&lt;=3300000,1,IF(O26&lt;=4100000,2,IF(O26&lt;=7700000,3,IF(O26&lt;=10000000,4,IF(O26&gt;10000000,5,""))))))))</f>
        <v/>
      </c>
      <c r="AS28" s="155" t="str">
        <f>IF(O26="","",IF(AS19&lt;=$AZ$17,"",IF(AS19&gt;=$AZ$18,IF(O26&lt;=1300000,6,IF(O26&lt;=4100000,7,IF(O26&lt;=7700000,8,IF(O26&lt;=10000000,9,IF(O26&gt;10000000,10,""))))))))</f>
        <v/>
      </c>
      <c r="AT28" s="141" t="str">
        <f>IF(AR28="",AS28,AR28)</f>
        <v/>
      </c>
      <c r="AU28" s="118">
        <f>IF(AQ28="",0,VLOOKUP(AQ28,BD23:CI33,24,0))</f>
        <v>0</v>
      </c>
      <c r="AV28" s="118"/>
      <c r="AW28" s="118"/>
      <c r="AX28" s="118"/>
      <c r="AY28" s="118">
        <f>IF(AT28="",0,VLOOKUP(AT28,CJ23:DM32,22,0))</f>
        <v>0</v>
      </c>
      <c r="AZ28" s="118"/>
      <c r="BA28" s="118"/>
      <c r="BB28" s="118"/>
      <c r="BC28" s="110">
        <f>IF(AND(AU28&gt;0,AY28&gt;0),IF(IF(AU28&gt;100000,100000,AU28)+IF(AY28&gt;100000,100000,AY28)&gt;100000,IF(AU28&gt;100000,100000,AU28)+IF(AY28&gt;100000,100000,AY28)-100000,AU28),0)</f>
        <v>0</v>
      </c>
      <c r="BD28" s="47">
        <v>6</v>
      </c>
      <c r="BE28" s="103">
        <v>8500000</v>
      </c>
      <c r="BF28" s="103"/>
      <c r="BG28" s="103"/>
      <c r="BH28" s="41" t="s">
        <v>11</v>
      </c>
      <c r="BI28" s="103"/>
      <c r="BJ28" s="103"/>
      <c r="BK28" s="103"/>
      <c r="BL28" s="104" t="s">
        <v>94</v>
      </c>
      <c r="BM28" s="104"/>
      <c r="BN28" s="104"/>
      <c r="BO28" s="104"/>
      <c r="BP28" s="104"/>
      <c r="BQ28" s="104"/>
      <c r="BR28" s="104"/>
      <c r="BS28" s="104"/>
      <c r="BT28" s="105"/>
      <c r="BU28" s="106">
        <f>J24-1950000</f>
        <v>-1950000</v>
      </c>
      <c r="BV28" s="106"/>
      <c r="BW28" s="106"/>
      <c r="BX28" s="106">
        <f>J25-1950000</f>
        <v>-1950000</v>
      </c>
      <c r="BY28" s="106"/>
      <c r="BZ28" s="106"/>
      <c r="CA28" s="106">
        <f>J26-1950000</f>
        <v>-1950000</v>
      </c>
      <c r="CB28" s="106"/>
      <c r="CC28" s="106"/>
      <c r="CD28" s="106">
        <f>J27-1950000</f>
        <v>-1950000</v>
      </c>
      <c r="CE28" s="106"/>
      <c r="CF28" s="106"/>
      <c r="CG28" s="106">
        <f>J28-1950000</f>
        <v>-1950000</v>
      </c>
      <c r="CH28" s="106"/>
      <c r="CI28" s="106"/>
      <c r="CJ28" s="41">
        <v>6</v>
      </c>
      <c r="CK28" s="224">
        <v>64</v>
      </c>
      <c r="CL28" s="225"/>
      <c r="CM28" s="142"/>
      <c r="CN28" s="130"/>
      <c r="CO28" s="144" t="s">
        <v>88</v>
      </c>
      <c r="CP28" s="144"/>
      <c r="CQ28" s="130">
        <v>130</v>
      </c>
      <c r="CR28" s="130"/>
      <c r="CS28" s="42" t="s">
        <v>89</v>
      </c>
      <c r="CT28" s="131" t="s">
        <v>60</v>
      </c>
      <c r="CU28" s="131"/>
      <c r="CV28" s="131"/>
      <c r="CW28" s="131"/>
      <c r="CX28" s="131"/>
      <c r="CY28" s="119">
        <f>IF(O24-600000&gt;0,O24-600000,0)</f>
        <v>0</v>
      </c>
      <c r="CZ28" s="119"/>
      <c r="DA28" s="119"/>
      <c r="DB28" s="119">
        <f>IF(O25-600000&gt;0,O25-600000,0)</f>
        <v>0</v>
      </c>
      <c r="DC28" s="119"/>
      <c r="DD28" s="119"/>
      <c r="DE28" s="119">
        <f>IF(O26-600000&gt;0,O26-600000,0)</f>
        <v>0</v>
      </c>
      <c r="DF28" s="119"/>
      <c r="DG28" s="119"/>
      <c r="DH28" s="119">
        <f>IF(O27-600000&gt;0,O27-600000,0)</f>
        <v>0</v>
      </c>
      <c r="DI28" s="119"/>
      <c r="DJ28" s="119"/>
      <c r="DK28" s="119">
        <f>IF(O28-600000&gt;0,O28-600000,0)</f>
        <v>0</v>
      </c>
      <c r="DL28" s="119"/>
      <c r="DM28" s="129"/>
    </row>
    <row r="29" spans="1:117" ht="19.5" customHeight="1" x14ac:dyDescent="0.15">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L29" s="3" t="str">
        <f>IF(F28="","",DATEDIF(DATE(G28+IF(F28="昭和",1925,IF(F28="平成",1988,IF(F28="令和",2018,""))),H28,I28),$AZ$16,"y"))</f>
        <v/>
      </c>
      <c r="AO29" s="139"/>
      <c r="AP29" s="140"/>
      <c r="AQ29" s="141"/>
      <c r="AR29" s="154"/>
      <c r="AS29" s="156"/>
      <c r="AT29" s="141"/>
      <c r="AU29" s="118"/>
      <c r="AV29" s="118"/>
      <c r="AW29" s="118"/>
      <c r="AX29" s="118"/>
      <c r="AY29" s="118"/>
      <c r="AZ29" s="118"/>
      <c r="BA29" s="118"/>
      <c r="BB29" s="118"/>
      <c r="BC29" s="111"/>
      <c r="BD29" s="47"/>
      <c r="BE29" s="103"/>
      <c r="BF29" s="103"/>
      <c r="BG29" s="103"/>
      <c r="BH29" s="41"/>
      <c r="BI29" s="103"/>
      <c r="BJ29" s="103"/>
      <c r="BK29" s="103"/>
      <c r="BL29" s="104"/>
      <c r="BM29" s="104"/>
      <c r="BN29" s="104"/>
      <c r="BO29" s="104"/>
      <c r="BP29" s="104"/>
      <c r="BQ29" s="104"/>
      <c r="BR29" s="104"/>
      <c r="BS29" s="104"/>
      <c r="BT29" s="105"/>
      <c r="BU29" s="106"/>
      <c r="BV29" s="106"/>
      <c r="BW29" s="106"/>
      <c r="BX29" s="106"/>
      <c r="BY29" s="106"/>
      <c r="BZ29" s="106"/>
      <c r="CA29" s="106"/>
      <c r="CB29" s="106"/>
      <c r="CC29" s="106"/>
      <c r="CD29" s="106"/>
      <c r="CE29" s="106"/>
      <c r="CF29" s="106"/>
      <c r="CG29" s="106"/>
      <c r="CH29" s="106"/>
      <c r="CI29" s="106"/>
      <c r="CJ29" s="41">
        <v>7</v>
      </c>
      <c r="CK29" s="226"/>
      <c r="CL29" s="227"/>
      <c r="CM29" s="143">
        <v>130</v>
      </c>
      <c r="CN29" s="133"/>
      <c r="CO29" s="199" t="s">
        <v>88</v>
      </c>
      <c r="CP29" s="199"/>
      <c r="CQ29" s="133">
        <v>410</v>
      </c>
      <c r="CR29" s="133"/>
      <c r="CS29" s="43" t="s">
        <v>89</v>
      </c>
      <c r="CT29" s="134" t="s">
        <v>57</v>
      </c>
      <c r="CU29" s="134"/>
      <c r="CV29" s="134"/>
      <c r="CW29" s="134"/>
      <c r="CX29" s="134"/>
      <c r="CY29" s="119">
        <f>O24*0.75-275000</f>
        <v>-275000</v>
      </c>
      <c r="CZ29" s="119"/>
      <c r="DA29" s="119"/>
      <c r="DB29" s="119">
        <f>O25*0.75-275000</f>
        <v>-275000</v>
      </c>
      <c r="DC29" s="119"/>
      <c r="DD29" s="119"/>
      <c r="DE29" s="119">
        <f>O26*0.75-275000</f>
        <v>-275000</v>
      </c>
      <c r="DF29" s="119"/>
      <c r="DG29" s="119"/>
      <c r="DH29" s="119">
        <f>O27*0.75-275000</f>
        <v>-275000</v>
      </c>
      <c r="DI29" s="119"/>
      <c r="DJ29" s="119"/>
      <c r="DK29" s="119">
        <f>O28*0.75-275000</f>
        <v>-275000</v>
      </c>
      <c r="DL29" s="119"/>
      <c r="DM29" s="129"/>
    </row>
    <row r="30" spans="1:117" ht="17.25" customHeight="1" x14ac:dyDescent="0.15">
      <c r="B30" s="23" t="s">
        <v>36</v>
      </c>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5"/>
      <c r="AO30" s="139" t="str">
        <f>IF(J27="","",IF(J27&lt;BE24,1,IF(J27&lt;BE25,2,IF(J27&lt;BE26,3,IF(J27&lt;BE27,4,IF(J27&lt;BE28,5,IF(J27&gt;=BE28,6,"")))))))</f>
        <v/>
      </c>
      <c r="AP30" s="140" t="str">
        <f>IF(J27="","",IF(J27&lt;BE29,"",IF(J27&lt;BE30,7,IF(J27&lt;BE31,8,IF(J27&lt;BE32,9,IF(J27&lt;BE33,10,IF(J27&gt;=BE33,11,"")))))))</f>
        <v/>
      </c>
      <c r="AQ30" s="141" t="str">
        <f>IF(AO30="",AP30,AO30)</f>
        <v/>
      </c>
      <c r="AR30" s="153" t="str">
        <f>IF(O27="","",IF(AS20&gt;=$AZ$18,"",IF(AS20&lt;=$AZ$17,IF(O27&lt;=3300000,1,IF(O27&lt;=4100000,2,IF(O27&lt;=7700000,3,IF(O27&lt;=10000000,4,IF(O27&gt;10000000,5,""))))))))</f>
        <v/>
      </c>
      <c r="AS30" s="155" t="str">
        <f>IF(O27="","",IF(AS20&lt;=$AZ$17,"",IF(AS20&gt;=$AZ$18,IF(O27&lt;=1300000,6,IF(O27&lt;=4100000,7,IF(O27&lt;=7700000,8,IF(O27&lt;=10000000,9,IF(O27&gt;10000000,10,""))))))))</f>
        <v/>
      </c>
      <c r="AT30" s="141" t="str">
        <f>IF(AR30="",AS30,AR30)</f>
        <v/>
      </c>
      <c r="AU30" s="118">
        <f>IF(AQ30="",0,VLOOKUP(AQ30,BD23:CI33,27,0))</f>
        <v>0</v>
      </c>
      <c r="AV30" s="118"/>
      <c r="AW30" s="118"/>
      <c r="AX30" s="118"/>
      <c r="AY30" s="118">
        <f>IF(AT30="",0,VLOOKUP(AT30,CJ23:DM32,25,0))</f>
        <v>0</v>
      </c>
      <c r="AZ30" s="118"/>
      <c r="BA30" s="118"/>
      <c r="BB30" s="118"/>
      <c r="BC30" s="110">
        <f>IF(AND(AU30&gt;0,AY30&gt;0),IF(IF(AU30&gt;100000,100000,AU30)+IF(AY30&gt;100000,100000,AY30)&gt;100000,IF(AU30&gt;100000,100000,AU30)+IF(AY30&gt;100000,100000,AY30)-100000,AU30),0)</f>
        <v>0</v>
      </c>
      <c r="BD30" s="47"/>
      <c r="BE30" s="103"/>
      <c r="BF30" s="103"/>
      <c r="BG30" s="103"/>
      <c r="BH30" s="41"/>
      <c r="BI30" s="103"/>
      <c r="BJ30" s="103"/>
      <c r="BK30" s="103"/>
      <c r="BL30" s="104"/>
      <c r="BM30" s="104"/>
      <c r="BN30" s="104"/>
      <c r="BO30" s="104"/>
      <c r="BP30" s="104"/>
      <c r="BQ30" s="104"/>
      <c r="BR30" s="104"/>
      <c r="BS30" s="104"/>
      <c r="BT30" s="105"/>
      <c r="BU30" s="106"/>
      <c r="BV30" s="106"/>
      <c r="BW30" s="106"/>
      <c r="BX30" s="106"/>
      <c r="BY30" s="106"/>
      <c r="BZ30" s="106"/>
      <c r="CA30" s="106"/>
      <c r="CB30" s="106"/>
      <c r="CC30" s="106"/>
      <c r="CD30" s="106"/>
      <c r="CE30" s="106"/>
      <c r="CF30" s="106"/>
      <c r="CG30" s="106"/>
      <c r="CH30" s="106"/>
      <c r="CI30" s="106"/>
      <c r="CJ30" s="41">
        <v>8</v>
      </c>
      <c r="CK30" s="226"/>
      <c r="CL30" s="227"/>
      <c r="CM30" s="143">
        <v>410</v>
      </c>
      <c r="CN30" s="133"/>
      <c r="CO30" s="199" t="s">
        <v>88</v>
      </c>
      <c r="CP30" s="199"/>
      <c r="CQ30" s="133">
        <v>770</v>
      </c>
      <c r="CR30" s="133"/>
      <c r="CS30" s="43" t="s">
        <v>89</v>
      </c>
      <c r="CT30" s="134" t="s">
        <v>58</v>
      </c>
      <c r="CU30" s="134"/>
      <c r="CV30" s="134"/>
      <c r="CW30" s="134"/>
      <c r="CX30" s="134"/>
      <c r="CY30" s="119">
        <f>O24*0.85-685000</f>
        <v>-685000</v>
      </c>
      <c r="CZ30" s="119"/>
      <c r="DA30" s="119"/>
      <c r="DB30" s="119">
        <f>O25*0.85-685000</f>
        <v>-685000</v>
      </c>
      <c r="DC30" s="119"/>
      <c r="DD30" s="119"/>
      <c r="DE30" s="119">
        <f>O26*0.85-685000</f>
        <v>-685000</v>
      </c>
      <c r="DF30" s="119"/>
      <c r="DG30" s="119"/>
      <c r="DH30" s="119">
        <f>O27*0.85-685000</f>
        <v>-685000</v>
      </c>
      <c r="DI30" s="119"/>
      <c r="DJ30" s="119"/>
      <c r="DK30" s="119">
        <f>O28*0.85-685000</f>
        <v>-685000</v>
      </c>
      <c r="DL30" s="119"/>
      <c r="DM30" s="129"/>
    </row>
    <row r="31" spans="1:117" ht="17.25" customHeight="1" x14ac:dyDescent="0.15">
      <c r="B31" s="26" t="s">
        <v>105</v>
      </c>
      <c r="C31" s="40"/>
      <c r="D31" s="40"/>
      <c r="E31" s="40"/>
      <c r="F31" s="40"/>
      <c r="G31" s="40"/>
      <c r="H31" s="40"/>
      <c r="I31" s="40"/>
      <c r="J31" s="27"/>
      <c r="K31" s="27"/>
      <c r="L31" s="28"/>
      <c r="M31" s="29"/>
      <c r="N31" s="29"/>
      <c r="O31" s="29"/>
      <c r="P31" s="29"/>
      <c r="Q31" s="29"/>
      <c r="R31" s="29"/>
      <c r="S31" s="77" t="s">
        <v>113</v>
      </c>
      <c r="T31" s="27"/>
      <c r="U31" s="27"/>
      <c r="V31" s="27"/>
      <c r="W31" s="82"/>
      <c r="X31" s="29"/>
      <c r="Y31" s="29"/>
      <c r="Z31" s="29"/>
      <c r="AA31" s="29"/>
      <c r="AB31" s="29"/>
      <c r="AC31" s="29"/>
      <c r="AD31" s="27"/>
      <c r="AE31" s="27"/>
      <c r="AF31" s="27"/>
      <c r="AG31" s="27"/>
      <c r="AH31" s="30"/>
      <c r="AO31" s="139"/>
      <c r="AP31" s="140"/>
      <c r="AQ31" s="141"/>
      <c r="AR31" s="154"/>
      <c r="AS31" s="156"/>
      <c r="AT31" s="141"/>
      <c r="AU31" s="118"/>
      <c r="AV31" s="118"/>
      <c r="AW31" s="118"/>
      <c r="AX31" s="118"/>
      <c r="AY31" s="118"/>
      <c r="AZ31" s="118"/>
      <c r="BA31" s="118"/>
      <c r="BB31" s="118"/>
      <c r="BC31" s="111"/>
      <c r="BD31" s="47"/>
      <c r="BE31" s="103"/>
      <c r="BF31" s="103"/>
      <c r="BG31" s="103"/>
      <c r="BH31" s="41"/>
      <c r="BI31" s="103"/>
      <c r="BJ31" s="103"/>
      <c r="BK31" s="103"/>
      <c r="BL31" s="104"/>
      <c r="BM31" s="104"/>
      <c r="BN31" s="104"/>
      <c r="BO31" s="104"/>
      <c r="BP31" s="104"/>
      <c r="BQ31" s="104"/>
      <c r="BR31" s="104"/>
      <c r="BS31" s="104"/>
      <c r="BT31" s="105"/>
      <c r="BU31" s="106"/>
      <c r="BV31" s="106"/>
      <c r="BW31" s="106"/>
      <c r="BX31" s="106"/>
      <c r="BY31" s="106"/>
      <c r="BZ31" s="106"/>
      <c r="CA31" s="106"/>
      <c r="CB31" s="106"/>
      <c r="CC31" s="106"/>
      <c r="CD31" s="106"/>
      <c r="CE31" s="106"/>
      <c r="CF31" s="106"/>
      <c r="CG31" s="106"/>
      <c r="CH31" s="106"/>
      <c r="CI31" s="106"/>
      <c r="CJ31" s="41">
        <v>9</v>
      </c>
      <c r="CK31" s="226"/>
      <c r="CL31" s="227"/>
      <c r="CM31" s="143">
        <v>770</v>
      </c>
      <c r="CN31" s="133"/>
      <c r="CO31" s="199" t="s">
        <v>88</v>
      </c>
      <c r="CP31" s="199"/>
      <c r="CQ31" s="133">
        <v>1000</v>
      </c>
      <c r="CR31" s="133"/>
      <c r="CS31" s="43" t="s">
        <v>89</v>
      </c>
      <c r="CT31" s="134" t="s">
        <v>59</v>
      </c>
      <c r="CU31" s="134"/>
      <c r="CV31" s="134"/>
      <c r="CW31" s="134"/>
      <c r="CX31" s="134"/>
      <c r="CY31" s="119">
        <f>O24*0.95-1455000</f>
        <v>-1455000</v>
      </c>
      <c r="CZ31" s="119"/>
      <c r="DA31" s="119"/>
      <c r="DB31" s="106">
        <f>O25*0.95-1455000</f>
        <v>-1455000</v>
      </c>
      <c r="DC31" s="106"/>
      <c r="DD31" s="106"/>
      <c r="DE31" s="106">
        <f>O26*0.95-1455000</f>
        <v>-1455000</v>
      </c>
      <c r="DF31" s="106"/>
      <c r="DG31" s="106"/>
      <c r="DH31" s="106">
        <f>O27*0.95-1455000</f>
        <v>-1455000</v>
      </c>
      <c r="DI31" s="106"/>
      <c r="DJ31" s="106"/>
      <c r="DK31" s="106">
        <f>O28*0.95-1455000</f>
        <v>-1455000</v>
      </c>
      <c r="DL31" s="106"/>
      <c r="DM31" s="132"/>
    </row>
    <row r="32" spans="1:117" ht="17.25" customHeight="1" thickBot="1" x14ac:dyDescent="0.2">
      <c r="B32" s="241" t="s">
        <v>13</v>
      </c>
      <c r="C32" s="242"/>
      <c r="D32" s="242"/>
      <c r="E32" s="243"/>
      <c r="F32" s="50"/>
      <c r="G32" s="50"/>
      <c r="H32" s="50"/>
      <c r="I32" s="50"/>
      <c r="J32" s="244">
        <f>COUNTIF(D24:E28,"&gt;=18")</f>
        <v>0</v>
      </c>
      <c r="K32" s="245"/>
      <c r="L32" s="245"/>
      <c r="M32" s="84"/>
      <c r="N32" s="81"/>
      <c r="O32" s="81"/>
      <c r="P32" s="81"/>
      <c r="Q32" s="81"/>
      <c r="R32" s="81"/>
      <c r="S32" s="97" t="s">
        <v>42</v>
      </c>
      <c r="T32" s="98"/>
      <c r="U32" s="98"/>
      <c r="V32" s="98"/>
      <c r="W32" s="98"/>
      <c r="X32" s="98"/>
      <c r="Y32" s="99"/>
      <c r="Z32" s="99"/>
      <c r="AA32" s="246">
        <f>SUM(AD24:AH28)</f>
        <v>0</v>
      </c>
      <c r="AB32" s="247"/>
      <c r="AC32" s="247"/>
      <c r="AD32" s="247"/>
      <c r="AE32" s="248"/>
      <c r="AF32" s="80"/>
      <c r="AG32" s="85"/>
      <c r="AH32" s="86"/>
      <c r="AO32" s="139" t="str">
        <f>IF(J28="","",IF(J28&lt;BE24,1,IF(J28&lt;BE25,2,IF(J28&lt;BE26,3,IF(J28&lt;BE27,4,IF(J28&lt;BE28,5,IF(J28&gt;=BE28,6,"")))))))</f>
        <v/>
      </c>
      <c r="AP32" s="140" t="str">
        <f>IF(J28="","",IF(J28&lt;BE29,"",IF(J28&lt;BE30,7,IF(J28&lt;BE31,8,IF(J28&lt;BE32,9,IF(J28&lt;BE33,10,IF(J28&gt;=BE33,11,"")))))))</f>
        <v/>
      </c>
      <c r="AQ32" s="141" t="str">
        <f>IF(AO32="",AP32,AO32)</f>
        <v/>
      </c>
      <c r="AR32" s="153" t="str">
        <f>IF(O28="","",IF(AS21&gt;=$AZ$18,"",IF(AS21&lt;=$AZ$17,IF(O28&lt;=3300000,1,IF(O28&lt;=4100000,2,IF(O28&lt;=7700000,3,IF(O28&lt;=10000000,4,IF(O28&gt;10000000,5,""))))))))</f>
        <v/>
      </c>
      <c r="AS32" s="155" t="str">
        <f>IF(O28="","",IF(AS21&lt;=$AZ$17,"",IF(AS21&gt;=$AZ$18,IF(O28&lt;=1300000,6,IF(O28&lt;=4100000,7,IF(O28&lt;=7700000,8,IF(O28&lt;=10000000,9,IF(O28&gt;10000000,10,""))))))))</f>
        <v/>
      </c>
      <c r="AT32" s="141" t="str">
        <f>IF(AR32="",AS32,AR32)</f>
        <v/>
      </c>
      <c r="AU32" s="118">
        <f>IF(AQ32="",0,VLOOKUP(AQ32,BD23:CI33,30,0))</f>
        <v>0</v>
      </c>
      <c r="AV32" s="118"/>
      <c r="AW32" s="118"/>
      <c r="AX32" s="118"/>
      <c r="AY32" s="118">
        <f>IF(AT32="",0,VLOOKUP(AT32,CJ23:DM32,28,0))</f>
        <v>0</v>
      </c>
      <c r="AZ32" s="118"/>
      <c r="BA32" s="118"/>
      <c r="BB32" s="118"/>
      <c r="BC32" s="110">
        <f>IF(AND(AU32&gt;0,AY32&gt;0),IF(IF(AU32&gt;100000,100000,AU32)+IF(AY32&gt;100000,100000,AY32)&gt;100000,IF(AU32&gt;100000,100000,AU32)+IF(AY32&gt;100000,100000,AY32)-100000,AU32),0)</f>
        <v>0</v>
      </c>
      <c r="BD32" s="47"/>
      <c r="BE32" s="103"/>
      <c r="BF32" s="103"/>
      <c r="BG32" s="103"/>
      <c r="BH32" s="41"/>
      <c r="BI32" s="103"/>
      <c r="BJ32" s="103"/>
      <c r="BK32" s="103"/>
      <c r="BL32" s="104"/>
      <c r="BM32" s="104"/>
      <c r="BN32" s="104"/>
      <c r="BO32" s="104"/>
      <c r="BP32" s="104"/>
      <c r="BQ32" s="104"/>
      <c r="BR32" s="104"/>
      <c r="BS32" s="104"/>
      <c r="BT32" s="105"/>
      <c r="BU32" s="106"/>
      <c r="BV32" s="106"/>
      <c r="BW32" s="106"/>
      <c r="BX32" s="106"/>
      <c r="BY32" s="106"/>
      <c r="BZ32" s="106"/>
      <c r="CA32" s="106"/>
      <c r="CB32" s="106"/>
      <c r="CC32" s="106"/>
      <c r="CD32" s="106"/>
      <c r="CE32" s="106"/>
      <c r="CF32" s="106"/>
      <c r="CG32" s="106"/>
      <c r="CH32" s="106"/>
      <c r="CI32" s="106"/>
      <c r="CJ32" s="45">
        <v>10</v>
      </c>
      <c r="CK32" s="228"/>
      <c r="CL32" s="229"/>
      <c r="CM32" s="233">
        <v>1000</v>
      </c>
      <c r="CN32" s="234"/>
      <c r="CO32" s="235" t="s">
        <v>88</v>
      </c>
      <c r="CP32" s="235"/>
      <c r="CQ32" s="234"/>
      <c r="CR32" s="234"/>
      <c r="CS32" s="46"/>
      <c r="CT32" s="135" t="s">
        <v>90</v>
      </c>
      <c r="CU32" s="135"/>
      <c r="CV32" s="135"/>
      <c r="CW32" s="135"/>
      <c r="CX32" s="135"/>
      <c r="CY32" s="239">
        <f>O24-1955000</f>
        <v>-1955000</v>
      </c>
      <c r="CZ32" s="239"/>
      <c r="DA32" s="239"/>
      <c r="DB32" s="236">
        <f>O25-1955000</f>
        <v>-1955000</v>
      </c>
      <c r="DC32" s="236"/>
      <c r="DD32" s="236"/>
      <c r="DE32" s="236">
        <f>O26-1955000</f>
        <v>-1955000</v>
      </c>
      <c r="DF32" s="236"/>
      <c r="DG32" s="236"/>
      <c r="DH32" s="236">
        <f>O27-1955000</f>
        <v>-1955000</v>
      </c>
      <c r="DI32" s="236"/>
      <c r="DJ32" s="236"/>
      <c r="DK32" s="236">
        <f>O28-1955000</f>
        <v>-1955000</v>
      </c>
      <c r="DL32" s="236"/>
      <c r="DM32" s="237"/>
    </row>
    <row r="33" spans="2:117" ht="17.25" customHeight="1" thickBot="1" x14ac:dyDescent="0.2">
      <c r="B33" s="26" t="s">
        <v>112</v>
      </c>
      <c r="C33" s="40"/>
      <c r="D33" s="40"/>
      <c r="E33" s="40"/>
      <c r="F33" s="40"/>
      <c r="G33" s="40"/>
      <c r="H33" s="40"/>
      <c r="I33" s="40"/>
      <c r="J33" s="27"/>
      <c r="K33" s="27"/>
      <c r="L33" s="28"/>
      <c r="M33" s="29"/>
      <c r="N33" s="76"/>
      <c r="O33" s="76"/>
      <c r="P33" s="76"/>
      <c r="Q33" s="76"/>
      <c r="R33" s="80"/>
      <c r="S33" s="91"/>
      <c r="T33" s="82"/>
      <c r="U33" s="82"/>
      <c r="V33" s="82"/>
      <c r="W33" s="82"/>
      <c r="X33" s="29"/>
      <c r="Y33" s="29"/>
      <c r="Z33" s="82"/>
      <c r="AA33" s="82"/>
      <c r="AB33" s="82"/>
      <c r="AC33" s="82"/>
      <c r="AD33" s="82"/>
      <c r="AE33" s="27"/>
      <c r="AF33" s="27"/>
      <c r="AG33" s="27"/>
      <c r="AH33" s="30"/>
      <c r="AO33" s="249"/>
      <c r="AP33" s="250"/>
      <c r="AQ33" s="251"/>
      <c r="AR33" s="252"/>
      <c r="AS33" s="253"/>
      <c r="AT33" s="251"/>
      <c r="AU33" s="240"/>
      <c r="AV33" s="240"/>
      <c r="AW33" s="240"/>
      <c r="AX33" s="240"/>
      <c r="AY33" s="240"/>
      <c r="AZ33" s="240"/>
      <c r="BA33" s="240"/>
      <c r="BB33" s="240"/>
      <c r="BC33" s="111"/>
      <c r="BD33" s="48"/>
      <c r="BE33" s="254"/>
      <c r="BF33" s="254"/>
      <c r="BG33" s="254"/>
      <c r="BH33" s="45"/>
      <c r="BI33" s="255"/>
      <c r="BJ33" s="255"/>
      <c r="BK33" s="255"/>
      <c r="BL33" s="256"/>
      <c r="BM33" s="256"/>
      <c r="BN33" s="256"/>
      <c r="BO33" s="256"/>
      <c r="BP33" s="256"/>
      <c r="BQ33" s="256"/>
      <c r="BR33" s="256"/>
      <c r="BS33" s="256"/>
      <c r="BT33" s="257"/>
      <c r="BU33" s="236"/>
      <c r="BV33" s="236"/>
      <c r="BW33" s="236"/>
      <c r="BX33" s="258"/>
      <c r="BY33" s="259"/>
      <c r="BZ33" s="260"/>
      <c r="CA33" s="236"/>
      <c r="CB33" s="236"/>
      <c r="CC33" s="236"/>
      <c r="CD33" s="236"/>
      <c r="CE33" s="236"/>
      <c r="CF33" s="236"/>
      <c r="CG33" s="236"/>
      <c r="CH33" s="236"/>
      <c r="CI33" s="236"/>
      <c r="CJ33" s="3"/>
      <c r="CK33" s="3"/>
      <c r="CL33" s="3"/>
      <c r="CM33" s="3"/>
      <c r="CN33" s="3"/>
      <c r="CO33" s="3"/>
      <c r="CP33" s="3"/>
      <c r="CQ33" s="3"/>
      <c r="CR33" s="3"/>
      <c r="CS33" s="3"/>
      <c r="CT33" s="3"/>
      <c r="CU33" s="3"/>
      <c r="CV33" s="3"/>
      <c r="CW33" s="3"/>
      <c r="CX33" s="3"/>
      <c r="CY33" s="238"/>
      <c r="CZ33" s="238"/>
      <c r="DA33" s="238"/>
      <c r="DB33" s="238"/>
      <c r="DC33" s="238"/>
      <c r="DD33" s="238"/>
      <c r="DE33" s="238"/>
      <c r="DF33" s="238"/>
      <c r="DG33" s="238"/>
      <c r="DH33" s="238"/>
      <c r="DI33" s="238"/>
      <c r="DJ33" s="238"/>
      <c r="DK33" s="238"/>
      <c r="DL33" s="238"/>
      <c r="DM33" s="238"/>
    </row>
    <row r="34" spans="2:117" ht="17.25" customHeight="1" x14ac:dyDescent="0.15">
      <c r="B34" s="241" t="s">
        <v>13</v>
      </c>
      <c r="C34" s="242"/>
      <c r="D34" s="242"/>
      <c r="E34" s="243"/>
      <c r="F34" s="50"/>
      <c r="G34" s="50"/>
      <c r="H34" s="50"/>
      <c r="I34" s="50"/>
      <c r="J34" s="244">
        <f>COUNTIFS(D24:E28,"&gt;=6",D24:E28,"&lt;18")</f>
        <v>0</v>
      </c>
      <c r="K34" s="245"/>
      <c r="L34" s="245"/>
      <c r="M34" s="68"/>
      <c r="N34" s="69"/>
      <c r="O34" s="69"/>
      <c r="P34" s="69"/>
      <c r="Q34" s="69"/>
      <c r="R34" s="69"/>
      <c r="S34" s="87"/>
      <c r="T34" s="88"/>
      <c r="U34" s="88"/>
      <c r="V34" s="88"/>
      <c r="W34" s="88"/>
      <c r="X34" s="89"/>
      <c r="Y34" s="89"/>
      <c r="Z34" s="89"/>
      <c r="AA34" s="89"/>
      <c r="AB34" s="89"/>
      <c r="AC34" s="80"/>
      <c r="AD34" s="80"/>
      <c r="AE34" s="80"/>
      <c r="AF34" s="80"/>
      <c r="AG34" s="80"/>
      <c r="AH34" s="90"/>
      <c r="BA34" s="7"/>
      <c r="BB34" s="8"/>
      <c r="BC34" s="8"/>
      <c r="BD34" s="8"/>
      <c r="BE34" s="8"/>
      <c r="BF34" s="7"/>
      <c r="BG34" s="9"/>
      <c r="BH34" s="9"/>
      <c r="BI34" s="9"/>
      <c r="BJ34" s="9"/>
      <c r="BK34" s="9"/>
      <c r="BL34" s="9"/>
      <c r="BM34" s="9"/>
      <c r="CJ34" s="3"/>
      <c r="CK34" s="3"/>
      <c r="CL34" s="3"/>
      <c r="CM34" s="3"/>
      <c r="CN34" s="3"/>
      <c r="CO34" s="3"/>
      <c r="CP34" s="3"/>
      <c r="CQ34" s="3"/>
      <c r="CR34" s="3"/>
      <c r="CS34" s="3"/>
      <c r="CT34" s="3"/>
      <c r="CU34" s="3"/>
      <c r="CV34" s="3"/>
      <c r="CW34" s="3"/>
      <c r="CX34" s="3"/>
      <c r="CY34" s="238"/>
      <c r="CZ34" s="238"/>
      <c r="DA34" s="238"/>
      <c r="DB34" s="238"/>
      <c r="DC34" s="238"/>
      <c r="DD34" s="238"/>
      <c r="DE34" s="238"/>
      <c r="DF34" s="238"/>
      <c r="DG34" s="238"/>
      <c r="DH34" s="238"/>
      <c r="DI34" s="238"/>
      <c r="DJ34" s="238"/>
      <c r="DK34" s="238"/>
      <c r="DL34" s="238"/>
      <c r="DM34" s="238"/>
    </row>
    <row r="35" spans="2:117" ht="17.25" customHeight="1" x14ac:dyDescent="0.15">
      <c r="B35" s="26" t="s">
        <v>106</v>
      </c>
      <c r="C35" s="40"/>
      <c r="D35" s="40"/>
      <c r="E35" s="40"/>
      <c r="F35" s="40"/>
      <c r="G35" s="40"/>
      <c r="H35" s="40"/>
      <c r="I35" s="40"/>
      <c r="J35" s="27"/>
      <c r="K35" s="27"/>
      <c r="L35" s="28"/>
      <c r="M35" s="29"/>
      <c r="N35" s="29"/>
      <c r="O35" s="29"/>
      <c r="P35" s="29"/>
      <c r="Q35" s="29"/>
      <c r="R35" s="29"/>
      <c r="S35" s="79"/>
      <c r="T35" s="27"/>
      <c r="U35" s="27"/>
      <c r="V35" s="27"/>
      <c r="W35" s="28"/>
      <c r="X35" s="29"/>
      <c r="Y35" s="29"/>
      <c r="Z35" s="29"/>
      <c r="AA35" s="29"/>
      <c r="AB35" s="29"/>
      <c r="AC35" s="29"/>
      <c r="AD35" s="27"/>
      <c r="AE35" s="27"/>
      <c r="AF35" s="27"/>
      <c r="AG35" s="27"/>
      <c r="AH35" s="30"/>
      <c r="BA35" s="261" t="s">
        <v>12</v>
      </c>
      <c r="BB35" s="262"/>
      <c r="BC35" s="262"/>
      <c r="BD35" s="262"/>
      <c r="BE35" s="263"/>
      <c r="BF35" s="264">
        <v>8</v>
      </c>
      <c r="BG35" s="265"/>
      <c r="BH35" s="265"/>
      <c r="BI35" s="265"/>
      <c r="BJ35" s="265"/>
      <c r="BK35" s="265"/>
      <c r="BL35" s="265"/>
      <c r="BM35" s="266"/>
    </row>
    <row r="36" spans="2:117" ht="17.25" customHeight="1" x14ac:dyDescent="0.15">
      <c r="B36" s="241" t="s">
        <v>13</v>
      </c>
      <c r="C36" s="242"/>
      <c r="D36" s="242"/>
      <c r="E36" s="243"/>
      <c r="F36" s="50"/>
      <c r="G36" s="50"/>
      <c r="H36" s="50"/>
      <c r="I36" s="50"/>
      <c r="J36" s="244">
        <f>COUNTIF(D24:E28,"&lt;6")</f>
        <v>0</v>
      </c>
      <c r="K36" s="245"/>
      <c r="L36" s="245"/>
      <c r="M36" s="68"/>
      <c r="N36" s="69"/>
      <c r="O36" s="69"/>
      <c r="P36" s="69"/>
      <c r="Q36" s="69"/>
      <c r="R36" s="69"/>
      <c r="S36" s="78"/>
      <c r="T36" s="75"/>
      <c r="U36" s="75"/>
      <c r="V36" s="75"/>
      <c r="W36" s="75"/>
      <c r="X36" s="71"/>
      <c r="Y36" s="71"/>
      <c r="Z36" s="71"/>
      <c r="AA36" s="71"/>
      <c r="AB36" s="71"/>
      <c r="AC36" s="71"/>
      <c r="AD36" s="71"/>
      <c r="AE36" s="71"/>
      <c r="AF36" s="71"/>
      <c r="AG36" s="71"/>
      <c r="AH36" s="72"/>
      <c r="AO36" s="274" t="s">
        <v>14</v>
      </c>
      <c r="AP36" s="274"/>
      <c r="AQ36" s="274"/>
      <c r="AR36" s="296" t="s">
        <v>15</v>
      </c>
      <c r="AS36" s="296"/>
      <c r="AT36" s="296"/>
      <c r="AU36" s="274" t="s">
        <v>16</v>
      </c>
      <c r="AV36" s="274"/>
      <c r="AW36" s="274"/>
      <c r="AX36" s="275"/>
      <c r="AY36" s="276"/>
      <c r="AZ36" s="277"/>
      <c r="BA36" s="281" t="s">
        <v>17</v>
      </c>
      <c r="BB36" s="282"/>
      <c r="BC36" s="282"/>
      <c r="BD36" s="282"/>
      <c r="BE36" s="282"/>
      <c r="BF36" s="282"/>
      <c r="BG36" s="282"/>
      <c r="BH36" s="282"/>
      <c r="BI36" s="282"/>
      <c r="BJ36" s="282"/>
      <c r="BK36" s="282"/>
      <c r="BL36" s="282"/>
      <c r="BM36" s="282"/>
      <c r="BN36" s="282"/>
      <c r="BO36" s="282"/>
      <c r="BP36" s="282"/>
      <c r="BQ36" s="282"/>
      <c r="BR36" s="283"/>
    </row>
    <row r="37" spans="2:117" ht="17.25" customHeight="1" x14ac:dyDescent="0.15">
      <c r="B37" s="26" t="s">
        <v>107</v>
      </c>
      <c r="C37" s="40"/>
      <c r="D37" s="40"/>
      <c r="E37" s="40"/>
      <c r="F37" s="40"/>
      <c r="G37" s="40"/>
      <c r="H37" s="40"/>
      <c r="I37" s="40"/>
      <c r="J37" s="27"/>
      <c r="K37" s="27"/>
      <c r="L37" s="28"/>
      <c r="M37" s="29"/>
      <c r="N37" s="29"/>
      <c r="O37" s="29"/>
      <c r="P37" s="29"/>
      <c r="Q37" s="29"/>
      <c r="R37" s="29"/>
      <c r="S37" s="92" t="s">
        <v>114</v>
      </c>
      <c r="T37" s="93"/>
      <c r="U37" s="93"/>
      <c r="V37" s="93"/>
      <c r="W37" s="94"/>
      <c r="X37" s="95"/>
      <c r="Y37" s="95"/>
      <c r="Z37" s="95"/>
      <c r="AA37" s="80"/>
      <c r="AB37" s="80"/>
      <c r="AC37" s="80"/>
      <c r="AD37" s="80"/>
      <c r="AE37" s="80"/>
      <c r="AF37" s="93"/>
      <c r="AG37" s="93"/>
      <c r="AH37" s="96"/>
      <c r="AO37" s="274"/>
      <c r="AP37" s="274"/>
      <c r="AQ37" s="274"/>
      <c r="AR37" s="296"/>
      <c r="AS37" s="296"/>
      <c r="AT37" s="296"/>
      <c r="AU37" s="274"/>
      <c r="AV37" s="274"/>
      <c r="AW37" s="274"/>
      <c r="AX37" s="278"/>
      <c r="AY37" s="279"/>
      <c r="AZ37" s="280"/>
      <c r="BA37" s="181" t="s">
        <v>18</v>
      </c>
      <c r="BB37" s="181"/>
      <c r="BC37" s="181"/>
      <c r="BD37" s="181"/>
      <c r="BE37" s="181"/>
      <c r="BF37" s="181" t="s">
        <v>19</v>
      </c>
      <c r="BG37" s="181"/>
      <c r="BH37" s="181"/>
      <c r="BI37" s="181"/>
      <c r="BJ37" s="181" t="s">
        <v>20</v>
      </c>
      <c r="BK37" s="181"/>
      <c r="BL37" s="181"/>
      <c r="BM37" s="181"/>
      <c r="BN37" s="284" t="s">
        <v>96</v>
      </c>
      <c r="BO37" s="285"/>
      <c r="BP37" s="285"/>
      <c r="BQ37" s="285"/>
      <c r="BR37" s="286"/>
    </row>
    <row r="38" spans="2:117" ht="17.25" customHeight="1" x14ac:dyDescent="0.15">
      <c r="B38" s="421" t="s">
        <v>13</v>
      </c>
      <c r="C38" s="422"/>
      <c r="D38" s="422"/>
      <c r="E38" s="423"/>
      <c r="F38" s="49"/>
      <c r="G38" s="49"/>
      <c r="H38" s="49"/>
      <c r="I38" s="49"/>
      <c r="J38" s="401">
        <f>AO50</f>
        <v>0</v>
      </c>
      <c r="K38" s="402"/>
      <c r="L38" s="402"/>
      <c r="M38" s="84"/>
      <c r="N38" s="81"/>
      <c r="O38" s="81"/>
      <c r="P38" s="81"/>
      <c r="Q38" s="81"/>
      <c r="R38" s="83"/>
      <c r="S38" s="100" t="s">
        <v>43</v>
      </c>
      <c r="T38" s="101"/>
      <c r="U38" s="101"/>
      <c r="V38" s="101"/>
      <c r="W38" s="101"/>
      <c r="X38" s="101"/>
      <c r="Y38" s="102"/>
      <c r="Z38" s="102"/>
      <c r="AA38" s="309">
        <f>AR50</f>
        <v>0</v>
      </c>
      <c r="AB38" s="310"/>
      <c r="AC38" s="310"/>
      <c r="AD38" s="310"/>
      <c r="AE38" s="310"/>
      <c r="AF38" s="68"/>
      <c r="AG38" s="69"/>
      <c r="AH38" s="70"/>
      <c r="AI38" s="10"/>
      <c r="AO38" s="141">
        <f>IF(AND(40&lt;=D24,D24&lt;=64),1,0)</f>
        <v>0</v>
      </c>
      <c r="AP38" s="141"/>
      <c r="AQ38" s="141"/>
      <c r="AR38" s="290">
        <f>IF(AO38=0,0,AD24)</f>
        <v>0</v>
      </c>
      <c r="AS38" s="291"/>
      <c r="AT38" s="292"/>
      <c r="AU38" s="268">
        <f>IF(AO38=0,0,0)</f>
        <v>0</v>
      </c>
      <c r="AV38" s="269"/>
      <c r="AW38" s="270"/>
      <c r="AX38" s="181" t="s">
        <v>21</v>
      </c>
      <c r="AY38" s="181"/>
      <c r="AZ38" s="181"/>
      <c r="BA38" s="267">
        <v>6.5100000000000005E-2</v>
      </c>
      <c r="BB38" s="267"/>
      <c r="BC38" s="267"/>
      <c r="BD38" s="267"/>
      <c r="BE38" s="267"/>
      <c r="BF38" s="267">
        <v>2.7300000000000001E-2</v>
      </c>
      <c r="BG38" s="267"/>
      <c r="BH38" s="267"/>
      <c r="BI38" s="267"/>
      <c r="BJ38" s="267">
        <v>2.18E-2</v>
      </c>
      <c r="BK38" s="267"/>
      <c r="BL38" s="267"/>
      <c r="BM38" s="267"/>
      <c r="BN38" s="287">
        <v>3.0000000000000001E-3</v>
      </c>
      <c r="BO38" s="288"/>
      <c r="BP38" s="288"/>
      <c r="BQ38" s="288"/>
      <c r="BR38" s="289"/>
      <c r="BS38" s="287"/>
      <c r="BT38" s="288"/>
      <c r="BU38" s="288"/>
      <c r="BV38" s="288"/>
      <c r="BW38" s="289"/>
    </row>
    <row r="39" spans="2:117" ht="17.25" customHeight="1" x14ac:dyDescent="0.15">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O39" s="141"/>
      <c r="AP39" s="141"/>
      <c r="AQ39" s="141"/>
      <c r="AR39" s="293"/>
      <c r="AS39" s="294"/>
      <c r="AT39" s="295"/>
      <c r="AU39" s="271"/>
      <c r="AV39" s="272"/>
      <c r="AW39" s="273"/>
      <c r="AX39" s="181"/>
      <c r="AY39" s="181"/>
      <c r="AZ39" s="181"/>
      <c r="BA39" s="267"/>
      <c r="BB39" s="267"/>
      <c r="BC39" s="267"/>
      <c r="BD39" s="267"/>
      <c r="BE39" s="267"/>
      <c r="BF39" s="267"/>
      <c r="BG39" s="267"/>
      <c r="BH39" s="267"/>
      <c r="BI39" s="267"/>
      <c r="BJ39" s="267"/>
      <c r="BK39" s="267"/>
      <c r="BL39" s="267"/>
      <c r="BM39" s="267"/>
      <c r="BN39" s="287"/>
      <c r="BO39" s="288"/>
      <c r="BP39" s="288"/>
      <c r="BQ39" s="288"/>
      <c r="BR39" s="289"/>
      <c r="BS39" s="287"/>
      <c r="BT39" s="288"/>
      <c r="BU39" s="288"/>
      <c r="BV39" s="288"/>
      <c r="BW39" s="289"/>
    </row>
    <row r="40" spans="2:117" ht="17.25" customHeight="1" x14ac:dyDescent="0.15">
      <c r="B40" s="31" t="str">
        <f>"国民健康保険税の算定方法（令和"&amp;BF35&amp;"年度）"</f>
        <v>国民健康保険税の算定方法（令和8年度）</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3"/>
      <c r="AO40" s="141">
        <f>IF(AND(40&lt;=D25,D25&lt;=64),1,0)</f>
        <v>0</v>
      </c>
      <c r="AP40" s="141"/>
      <c r="AQ40" s="141"/>
      <c r="AR40" s="268">
        <f>IF(AO40=0,0,AD25)</f>
        <v>0</v>
      </c>
      <c r="AS40" s="269"/>
      <c r="AT40" s="270"/>
      <c r="AU40" s="268">
        <f>IF(AO40=0,0,0)</f>
        <v>0</v>
      </c>
      <c r="AV40" s="269"/>
      <c r="AW40" s="270"/>
      <c r="AX40" s="181" t="s">
        <v>22</v>
      </c>
      <c r="AY40" s="181"/>
      <c r="AZ40" s="181"/>
      <c r="BA40" s="304">
        <v>27200</v>
      </c>
      <c r="BB40" s="305"/>
      <c r="BC40" s="305"/>
      <c r="BD40" s="305"/>
      <c r="BE40" s="305"/>
      <c r="BF40" s="304">
        <v>11200</v>
      </c>
      <c r="BG40" s="305"/>
      <c r="BH40" s="305"/>
      <c r="BI40" s="305"/>
      <c r="BJ40" s="304">
        <v>10900</v>
      </c>
      <c r="BK40" s="305"/>
      <c r="BL40" s="305"/>
      <c r="BM40" s="305"/>
      <c r="BN40" s="375">
        <v>1366</v>
      </c>
      <c r="BO40" s="376"/>
      <c r="BP40" s="376"/>
      <c r="BQ40" s="376"/>
      <c r="BR40" s="377"/>
      <c r="BS40" s="375" t="s">
        <v>100</v>
      </c>
      <c r="BT40" s="376"/>
      <c r="BU40" s="376"/>
      <c r="BV40" s="376"/>
      <c r="BW40" s="377"/>
    </row>
    <row r="41" spans="2:117" ht="15.75" customHeight="1" x14ac:dyDescent="0.15">
      <c r="B41" s="311" t="s">
        <v>26</v>
      </c>
      <c r="C41" s="312"/>
      <c r="D41" s="312"/>
      <c r="E41" s="313"/>
      <c r="F41" s="311" t="s">
        <v>27</v>
      </c>
      <c r="G41" s="416"/>
      <c r="H41" s="416"/>
      <c r="I41" s="416"/>
      <c r="J41" s="416"/>
      <c r="K41" s="416"/>
      <c r="L41" s="416"/>
      <c r="M41" s="416"/>
      <c r="N41" s="416"/>
      <c r="O41" s="416"/>
      <c r="P41" s="416"/>
      <c r="Q41" s="417"/>
      <c r="R41" s="74"/>
      <c r="S41" s="407" t="s">
        <v>17</v>
      </c>
      <c r="T41" s="407"/>
      <c r="U41" s="407"/>
      <c r="V41" s="407"/>
      <c r="W41" s="407"/>
      <c r="X41" s="407"/>
      <c r="Y41" s="407"/>
      <c r="Z41" s="407"/>
      <c r="AA41" s="407"/>
      <c r="AB41" s="407"/>
      <c r="AC41" s="407"/>
      <c r="AD41" s="407"/>
      <c r="AE41" s="407"/>
      <c r="AF41" s="407"/>
      <c r="AG41" s="407"/>
      <c r="AH41" s="408"/>
      <c r="AO41" s="141"/>
      <c r="AP41" s="141"/>
      <c r="AQ41" s="141"/>
      <c r="AR41" s="271"/>
      <c r="AS41" s="272"/>
      <c r="AT41" s="273"/>
      <c r="AU41" s="271"/>
      <c r="AV41" s="272"/>
      <c r="AW41" s="273"/>
      <c r="AX41" s="181"/>
      <c r="AY41" s="181"/>
      <c r="AZ41" s="181"/>
      <c r="BA41" s="305"/>
      <c r="BB41" s="305"/>
      <c r="BC41" s="305"/>
      <c r="BD41" s="305"/>
      <c r="BE41" s="305"/>
      <c r="BF41" s="305"/>
      <c r="BG41" s="305"/>
      <c r="BH41" s="305"/>
      <c r="BI41" s="305"/>
      <c r="BJ41" s="305"/>
      <c r="BK41" s="305"/>
      <c r="BL41" s="305"/>
      <c r="BM41" s="305"/>
      <c r="BN41" s="375"/>
      <c r="BO41" s="376"/>
      <c r="BP41" s="376"/>
      <c r="BQ41" s="376"/>
      <c r="BR41" s="377"/>
      <c r="BS41" s="375"/>
      <c r="BT41" s="376"/>
      <c r="BU41" s="376"/>
      <c r="BV41" s="376"/>
      <c r="BW41" s="377"/>
    </row>
    <row r="42" spans="2:117" ht="17.25" customHeight="1" x14ac:dyDescent="0.15">
      <c r="B42" s="314"/>
      <c r="C42" s="315"/>
      <c r="D42" s="315"/>
      <c r="E42" s="316"/>
      <c r="F42" s="418"/>
      <c r="G42" s="419"/>
      <c r="H42" s="419"/>
      <c r="I42" s="419"/>
      <c r="J42" s="419"/>
      <c r="K42" s="419"/>
      <c r="L42" s="419"/>
      <c r="M42" s="419"/>
      <c r="N42" s="419"/>
      <c r="O42" s="419"/>
      <c r="P42" s="419"/>
      <c r="Q42" s="420"/>
      <c r="R42" s="299" t="s">
        <v>18</v>
      </c>
      <c r="S42" s="300"/>
      <c r="T42" s="300"/>
      <c r="U42" s="300"/>
      <c r="V42" s="301" t="s">
        <v>28</v>
      </c>
      <c r="W42" s="301"/>
      <c r="X42" s="301"/>
      <c r="Y42" s="301"/>
      <c r="Z42" s="403" t="s">
        <v>20</v>
      </c>
      <c r="AA42" s="403"/>
      <c r="AB42" s="403"/>
      <c r="AC42" s="404"/>
      <c r="AD42" s="409" t="s">
        <v>95</v>
      </c>
      <c r="AE42" s="410"/>
      <c r="AF42" s="410"/>
      <c r="AG42" s="410"/>
      <c r="AH42" s="411"/>
      <c r="AO42" s="141">
        <f>IF(AND(40&lt;=D26,D26&lt;=64),1,0)</f>
        <v>0</v>
      </c>
      <c r="AP42" s="141"/>
      <c r="AQ42" s="141"/>
      <c r="AR42" s="268">
        <f>IF(AO42=0,0,AD26)</f>
        <v>0</v>
      </c>
      <c r="AS42" s="269"/>
      <c r="AT42" s="270"/>
      <c r="AU42" s="268">
        <f>IF(AO42=0,0,0)</f>
        <v>0</v>
      </c>
      <c r="AV42" s="269"/>
      <c r="AW42" s="270"/>
      <c r="AX42" s="181" t="s">
        <v>22</v>
      </c>
      <c r="AY42" s="181"/>
      <c r="AZ42" s="181"/>
      <c r="BA42" s="304">
        <v>27200</v>
      </c>
      <c r="BB42" s="305"/>
      <c r="BC42" s="305"/>
      <c r="BD42" s="305"/>
      <c r="BE42" s="305"/>
      <c r="BF42" s="304">
        <v>11200</v>
      </c>
      <c r="BG42" s="305"/>
      <c r="BH42" s="305"/>
      <c r="BI42" s="305"/>
      <c r="BJ42" s="304">
        <v>0</v>
      </c>
      <c r="BK42" s="305"/>
      <c r="BL42" s="305"/>
      <c r="BM42" s="305"/>
      <c r="BN42" s="375">
        <v>0</v>
      </c>
      <c r="BO42" s="376"/>
      <c r="BP42" s="376"/>
      <c r="BQ42" s="376"/>
      <c r="BR42" s="377"/>
      <c r="BS42" s="375" t="s">
        <v>101</v>
      </c>
      <c r="BT42" s="376"/>
      <c r="BU42" s="376"/>
      <c r="BV42" s="376"/>
      <c r="BW42" s="377"/>
    </row>
    <row r="43" spans="2:117" ht="17.25" customHeight="1" x14ac:dyDescent="0.15">
      <c r="B43" s="338" t="s">
        <v>39</v>
      </c>
      <c r="C43" s="339"/>
      <c r="D43" s="339"/>
      <c r="E43" s="340"/>
      <c r="F43" s="327" t="s">
        <v>54</v>
      </c>
      <c r="G43" s="328"/>
      <c r="H43" s="328"/>
      <c r="I43" s="328"/>
      <c r="J43" s="328"/>
      <c r="K43" s="328"/>
      <c r="L43" s="328"/>
      <c r="M43" s="328"/>
      <c r="N43" s="328"/>
      <c r="O43" s="328"/>
      <c r="P43" s="328"/>
      <c r="Q43" s="329"/>
      <c r="R43" s="302">
        <f>BA38</f>
        <v>6.5100000000000005E-2</v>
      </c>
      <c r="S43" s="303"/>
      <c r="T43" s="303"/>
      <c r="U43" s="303"/>
      <c r="V43" s="303">
        <f>BF38</f>
        <v>2.7300000000000001E-2</v>
      </c>
      <c r="W43" s="303"/>
      <c r="X43" s="303"/>
      <c r="Y43" s="303"/>
      <c r="Z43" s="303">
        <f>BJ38</f>
        <v>2.18E-2</v>
      </c>
      <c r="AA43" s="303"/>
      <c r="AB43" s="303"/>
      <c r="AC43" s="405"/>
      <c r="AD43" s="405">
        <f>BN38</f>
        <v>3.0000000000000001E-3</v>
      </c>
      <c r="AE43" s="412"/>
      <c r="AF43" s="412"/>
      <c r="AG43" s="412"/>
      <c r="AH43" s="413"/>
      <c r="AO43" s="141"/>
      <c r="AP43" s="141"/>
      <c r="AQ43" s="141"/>
      <c r="AR43" s="271"/>
      <c r="AS43" s="272"/>
      <c r="AT43" s="273"/>
      <c r="AU43" s="271"/>
      <c r="AV43" s="272"/>
      <c r="AW43" s="273"/>
      <c r="AX43" s="181"/>
      <c r="AY43" s="181"/>
      <c r="AZ43" s="181"/>
      <c r="BA43" s="305"/>
      <c r="BB43" s="305"/>
      <c r="BC43" s="305"/>
      <c r="BD43" s="305"/>
      <c r="BE43" s="305"/>
      <c r="BF43" s="305"/>
      <c r="BG43" s="305"/>
      <c r="BH43" s="305"/>
      <c r="BI43" s="305"/>
      <c r="BJ43" s="305"/>
      <c r="BK43" s="305"/>
      <c r="BL43" s="305"/>
      <c r="BM43" s="305"/>
      <c r="BN43" s="375"/>
      <c r="BO43" s="376"/>
      <c r="BP43" s="376"/>
      <c r="BQ43" s="376"/>
      <c r="BR43" s="377"/>
      <c r="BS43" s="375"/>
      <c r="BT43" s="376"/>
      <c r="BU43" s="376"/>
      <c r="BV43" s="376"/>
      <c r="BW43" s="377"/>
    </row>
    <row r="44" spans="2:117" ht="17.25" customHeight="1" x14ac:dyDescent="0.15">
      <c r="B44" s="347" t="s">
        <v>40</v>
      </c>
      <c r="C44" s="348"/>
      <c r="D44" s="348"/>
      <c r="E44" s="349"/>
      <c r="F44" s="330" t="s">
        <v>104</v>
      </c>
      <c r="G44" s="331"/>
      <c r="H44" s="331"/>
      <c r="I44" s="331"/>
      <c r="J44" s="331"/>
      <c r="K44" s="331"/>
      <c r="L44" s="331"/>
      <c r="M44" s="331"/>
      <c r="N44" s="331"/>
      <c r="O44" s="331"/>
      <c r="P44" s="331"/>
      <c r="Q44" s="332"/>
      <c r="R44" s="308">
        <f>BA40</f>
        <v>27200</v>
      </c>
      <c r="S44" s="297"/>
      <c r="T44" s="297"/>
      <c r="U44" s="297"/>
      <c r="V44" s="297">
        <f>BF40</f>
        <v>11200</v>
      </c>
      <c r="W44" s="297"/>
      <c r="X44" s="297"/>
      <c r="Y44" s="297"/>
      <c r="Z44" s="297">
        <f>BJ40</f>
        <v>10900</v>
      </c>
      <c r="AA44" s="297"/>
      <c r="AB44" s="297"/>
      <c r="AC44" s="298"/>
      <c r="AD44" s="298">
        <f>BN40</f>
        <v>1366</v>
      </c>
      <c r="AE44" s="336"/>
      <c r="AF44" s="336"/>
      <c r="AG44" s="336"/>
      <c r="AH44" s="337"/>
      <c r="AO44" s="141">
        <f>IF(AND(40&lt;=D27,D27&lt;=64),1,0)</f>
        <v>0</v>
      </c>
      <c r="AP44" s="141"/>
      <c r="AQ44" s="141"/>
      <c r="AR44" s="268">
        <f>IF(AO44=0,0,AD27)</f>
        <v>0</v>
      </c>
      <c r="AS44" s="269"/>
      <c r="AT44" s="270"/>
      <c r="AU44" s="268">
        <f>IF(AO44=0,0,0)</f>
        <v>0</v>
      </c>
      <c r="AV44" s="269"/>
      <c r="AW44" s="270"/>
      <c r="AX44" s="181" t="s">
        <v>22</v>
      </c>
      <c r="AY44" s="181"/>
      <c r="AZ44" s="181"/>
      <c r="BA44" s="304">
        <v>13600</v>
      </c>
      <c r="BB44" s="305"/>
      <c r="BC44" s="305"/>
      <c r="BD44" s="305"/>
      <c r="BE44" s="305"/>
      <c r="BF44" s="304">
        <v>5600</v>
      </c>
      <c r="BG44" s="305"/>
      <c r="BH44" s="305"/>
      <c r="BI44" s="305"/>
      <c r="BJ44" s="304">
        <v>0</v>
      </c>
      <c r="BK44" s="305"/>
      <c r="BL44" s="305"/>
      <c r="BM44" s="305"/>
      <c r="BN44" s="375">
        <v>0</v>
      </c>
      <c r="BO44" s="376"/>
      <c r="BP44" s="376"/>
      <c r="BQ44" s="376"/>
      <c r="BR44" s="377"/>
      <c r="BS44" s="375" t="s">
        <v>102</v>
      </c>
      <c r="BT44" s="376"/>
      <c r="BU44" s="376"/>
      <c r="BV44" s="376"/>
      <c r="BW44" s="377"/>
    </row>
    <row r="45" spans="2:117" ht="17.25" customHeight="1" x14ac:dyDescent="0.15">
      <c r="B45" s="350"/>
      <c r="C45" s="351"/>
      <c r="D45" s="351"/>
      <c r="E45" s="352"/>
      <c r="F45" s="330" t="s">
        <v>103</v>
      </c>
      <c r="G45" s="331"/>
      <c r="H45" s="331"/>
      <c r="I45" s="331"/>
      <c r="J45" s="331"/>
      <c r="K45" s="331"/>
      <c r="L45" s="331"/>
      <c r="M45" s="331"/>
      <c r="N45" s="331"/>
      <c r="O45" s="331"/>
      <c r="P45" s="331"/>
      <c r="Q45" s="332"/>
      <c r="R45" s="308">
        <f>BA42</f>
        <v>27200</v>
      </c>
      <c r="S45" s="297"/>
      <c r="T45" s="297"/>
      <c r="U45" s="297"/>
      <c r="V45" s="297">
        <f>BF42</f>
        <v>11200</v>
      </c>
      <c r="W45" s="297"/>
      <c r="X45" s="297"/>
      <c r="Y45" s="297"/>
      <c r="Z45" s="297">
        <f>BJ42</f>
        <v>0</v>
      </c>
      <c r="AA45" s="297"/>
      <c r="AB45" s="297"/>
      <c r="AC45" s="298"/>
      <c r="AD45" s="298">
        <f>BN42</f>
        <v>0</v>
      </c>
      <c r="AE45" s="336"/>
      <c r="AF45" s="336"/>
      <c r="AG45" s="336"/>
      <c r="AH45" s="337"/>
      <c r="AO45" s="141"/>
      <c r="AP45" s="141"/>
      <c r="AQ45" s="141"/>
      <c r="AR45" s="271"/>
      <c r="AS45" s="272"/>
      <c r="AT45" s="273"/>
      <c r="AU45" s="271"/>
      <c r="AV45" s="272"/>
      <c r="AW45" s="273"/>
      <c r="AX45" s="181"/>
      <c r="AY45" s="181"/>
      <c r="AZ45" s="181"/>
      <c r="BA45" s="305"/>
      <c r="BB45" s="305"/>
      <c r="BC45" s="305"/>
      <c r="BD45" s="305"/>
      <c r="BE45" s="305"/>
      <c r="BF45" s="305"/>
      <c r="BG45" s="305"/>
      <c r="BH45" s="305"/>
      <c r="BI45" s="305"/>
      <c r="BJ45" s="305"/>
      <c r="BK45" s="305"/>
      <c r="BL45" s="305"/>
      <c r="BM45" s="305"/>
      <c r="BN45" s="375"/>
      <c r="BO45" s="376"/>
      <c r="BP45" s="376"/>
      <c r="BQ45" s="376"/>
      <c r="BR45" s="377"/>
      <c r="BS45" s="375"/>
      <c r="BT45" s="376"/>
      <c r="BU45" s="376"/>
      <c r="BV45" s="376"/>
      <c r="BW45" s="377"/>
    </row>
    <row r="46" spans="2:117" ht="17.25" customHeight="1" x14ac:dyDescent="0.15">
      <c r="B46" s="353"/>
      <c r="C46" s="354"/>
      <c r="D46" s="354"/>
      <c r="E46" s="355"/>
      <c r="F46" s="330" t="s">
        <v>99</v>
      </c>
      <c r="G46" s="331"/>
      <c r="H46" s="331"/>
      <c r="I46" s="331"/>
      <c r="J46" s="331"/>
      <c r="K46" s="331"/>
      <c r="L46" s="331"/>
      <c r="M46" s="331"/>
      <c r="N46" s="331"/>
      <c r="O46" s="331"/>
      <c r="P46" s="331"/>
      <c r="Q46" s="332"/>
      <c r="R46" s="308">
        <f>BA44</f>
        <v>13600</v>
      </c>
      <c r="S46" s="297"/>
      <c r="T46" s="297"/>
      <c r="U46" s="297"/>
      <c r="V46" s="297">
        <f>BF44</f>
        <v>5600</v>
      </c>
      <c r="W46" s="297"/>
      <c r="X46" s="297"/>
      <c r="Y46" s="297"/>
      <c r="Z46" s="297">
        <f>BJ44</f>
        <v>0</v>
      </c>
      <c r="AA46" s="297"/>
      <c r="AB46" s="297"/>
      <c r="AC46" s="298"/>
      <c r="AD46" s="298">
        <f>BN44</f>
        <v>0</v>
      </c>
      <c r="AE46" s="336"/>
      <c r="AF46" s="336"/>
      <c r="AG46" s="336"/>
      <c r="AH46" s="337"/>
      <c r="AO46" s="141">
        <f>IF(AND(40&lt;=D28,D28&lt;=64),1,0)</f>
        <v>0</v>
      </c>
      <c r="AP46" s="141"/>
      <c r="AQ46" s="141"/>
      <c r="AR46" s="268">
        <f>IF(AO46=0,0,AD28)</f>
        <v>0</v>
      </c>
      <c r="AS46" s="269"/>
      <c r="AT46" s="270"/>
      <c r="AU46" s="268">
        <f>IF(AO46=0,0,0)</f>
        <v>0</v>
      </c>
      <c r="AV46" s="269"/>
      <c r="AW46" s="270"/>
      <c r="AX46" s="181" t="s">
        <v>23</v>
      </c>
      <c r="AY46" s="181"/>
      <c r="AZ46" s="181"/>
      <c r="BA46" s="305">
        <v>18500</v>
      </c>
      <c r="BB46" s="305"/>
      <c r="BC46" s="305"/>
      <c r="BD46" s="305"/>
      <c r="BE46" s="305"/>
      <c r="BF46" s="305">
        <v>7600</v>
      </c>
      <c r="BG46" s="305"/>
      <c r="BH46" s="305"/>
      <c r="BI46" s="305"/>
      <c r="BJ46" s="305">
        <v>5600</v>
      </c>
      <c r="BK46" s="305"/>
      <c r="BL46" s="305"/>
      <c r="BM46" s="305"/>
      <c r="BN46" s="378">
        <v>821</v>
      </c>
      <c r="BO46" s="379"/>
      <c r="BP46" s="379"/>
      <c r="BQ46" s="379"/>
      <c r="BR46" s="380"/>
      <c r="BS46" s="378"/>
      <c r="BT46" s="379"/>
      <c r="BU46" s="379"/>
      <c r="BV46" s="379"/>
      <c r="BW46" s="380"/>
    </row>
    <row r="47" spans="2:117" ht="17.25" customHeight="1" x14ac:dyDescent="0.15">
      <c r="B47" s="341" t="s">
        <v>41</v>
      </c>
      <c r="C47" s="342"/>
      <c r="D47" s="342"/>
      <c r="E47" s="343"/>
      <c r="F47" s="330" t="s">
        <v>30</v>
      </c>
      <c r="G47" s="331"/>
      <c r="H47" s="331"/>
      <c r="I47" s="331"/>
      <c r="J47" s="331"/>
      <c r="K47" s="331"/>
      <c r="L47" s="331"/>
      <c r="M47" s="331"/>
      <c r="N47" s="331"/>
      <c r="O47" s="331"/>
      <c r="P47" s="331"/>
      <c r="Q47" s="332"/>
      <c r="R47" s="308">
        <f>BA46</f>
        <v>18500</v>
      </c>
      <c r="S47" s="297"/>
      <c r="T47" s="297"/>
      <c r="U47" s="297"/>
      <c r="V47" s="297">
        <f>BF46</f>
        <v>7600</v>
      </c>
      <c r="W47" s="297"/>
      <c r="X47" s="297"/>
      <c r="Y47" s="297"/>
      <c r="Z47" s="297">
        <f>BJ46</f>
        <v>5600</v>
      </c>
      <c r="AA47" s="297"/>
      <c r="AB47" s="297"/>
      <c r="AC47" s="298"/>
      <c r="AD47" s="298">
        <f>BN46</f>
        <v>821</v>
      </c>
      <c r="AE47" s="336"/>
      <c r="AF47" s="336"/>
      <c r="AG47" s="336"/>
      <c r="AH47" s="337"/>
      <c r="AO47" s="141"/>
      <c r="AP47" s="141"/>
      <c r="AQ47" s="141"/>
      <c r="AR47" s="271"/>
      <c r="AS47" s="272"/>
      <c r="AT47" s="273"/>
      <c r="AU47" s="271"/>
      <c r="AV47" s="272"/>
      <c r="AW47" s="273"/>
      <c r="AX47" s="181"/>
      <c r="AY47" s="181"/>
      <c r="AZ47" s="181"/>
      <c r="BA47" s="305"/>
      <c r="BB47" s="305"/>
      <c r="BC47" s="305"/>
      <c r="BD47" s="305"/>
      <c r="BE47" s="305"/>
      <c r="BF47" s="305"/>
      <c r="BG47" s="305"/>
      <c r="BH47" s="305"/>
      <c r="BI47" s="305"/>
      <c r="BJ47" s="305"/>
      <c r="BK47" s="305"/>
      <c r="BL47" s="305"/>
      <c r="BM47" s="305"/>
      <c r="BN47" s="378"/>
      <c r="BO47" s="379"/>
      <c r="BP47" s="379"/>
      <c r="BQ47" s="379"/>
      <c r="BR47" s="380"/>
      <c r="BS47" s="378"/>
      <c r="BT47" s="379"/>
      <c r="BU47" s="379"/>
      <c r="BV47" s="379"/>
      <c r="BW47" s="380"/>
    </row>
    <row r="48" spans="2:117" ht="18" customHeight="1" x14ac:dyDescent="0.15">
      <c r="B48" s="344" t="s">
        <v>25</v>
      </c>
      <c r="C48" s="345"/>
      <c r="D48" s="345"/>
      <c r="E48" s="346"/>
      <c r="F48" s="333" t="s">
        <v>50</v>
      </c>
      <c r="G48" s="334"/>
      <c r="H48" s="334"/>
      <c r="I48" s="334"/>
      <c r="J48" s="334"/>
      <c r="K48" s="334"/>
      <c r="L48" s="334"/>
      <c r="M48" s="334"/>
      <c r="N48" s="334"/>
      <c r="O48" s="334"/>
      <c r="P48" s="334"/>
      <c r="Q48" s="335"/>
      <c r="R48" s="306">
        <f>BA48</f>
        <v>670000</v>
      </c>
      <c r="S48" s="307"/>
      <c r="T48" s="307"/>
      <c r="U48" s="307"/>
      <c r="V48" s="307">
        <f>BF48</f>
        <v>260000</v>
      </c>
      <c r="W48" s="307"/>
      <c r="X48" s="307"/>
      <c r="Y48" s="307"/>
      <c r="Z48" s="307">
        <f>BJ48</f>
        <v>170000</v>
      </c>
      <c r="AA48" s="307"/>
      <c r="AB48" s="307"/>
      <c r="AC48" s="406"/>
      <c r="AD48" s="406">
        <f>BN48</f>
        <v>30000</v>
      </c>
      <c r="AE48" s="414"/>
      <c r="AF48" s="414"/>
      <c r="AG48" s="414"/>
      <c r="AH48" s="415"/>
      <c r="AO48" s="141"/>
      <c r="AP48" s="141"/>
      <c r="AQ48" s="141"/>
      <c r="AR48" s="268"/>
      <c r="AS48" s="269"/>
      <c r="AT48" s="270"/>
      <c r="AU48" s="268">
        <f>IF(AO48=0,0,0)</f>
        <v>0</v>
      </c>
      <c r="AV48" s="269"/>
      <c r="AW48" s="270"/>
      <c r="AX48" s="181" t="s">
        <v>24</v>
      </c>
      <c r="AY48" s="181"/>
      <c r="AZ48" s="181"/>
      <c r="BA48" s="305">
        <v>670000</v>
      </c>
      <c r="BB48" s="305"/>
      <c r="BC48" s="305"/>
      <c r="BD48" s="305"/>
      <c r="BE48" s="305"/>
      <c r="BF48" s="305">
        <v>260000</v>
      </c>
      <c r="BG48" s="305"/>
      <c r="BH48" s="305"/>
      <c r="BI48" s="305"/>
      <c r="BJ48" s="305">
        <v>170000</v>
      </c>
      <c r="BK48" s="305"/>
      <c r="BL48" s="305"/>
      <c r="BM48" s="305"/>
      <c r="BN48" s="378">
        <v>30000</v>
      </c>
      <c r="BO48" s="379"/>
      <c r="BP48" s="379"/>
      <c r="BQ48" s="379"/>
      <c r="BR48" s="380"/>
      <c r="BS48" s="378"/>
      <c r="BT48" s="379"/>
      <c r="BU48" s="379"/>
      <c r="BV48" s="379"/>
      <c r="BW48" s="380"/>
    </row>
    <row r="49" spans="2:75" ht="18" customHeight="1" thickBot="1" x14ac:dyDescent="0.2">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O49" s="424"/>
      <c r="AP49" s="424"/>
      <c r="AQ49" s="424"/>
      <c r="AR49" s="425"/>
      <c r="AS49" s="426"/>
      <c r="AT49" s="427"/>
      <c r="AU49" s="428"/>
      <c r="AV49" s="429"/>
      <c r="AW49" s="430"/>
      <c r="AX49" s="181"/>
      <c r="AY49" s="181"/>
      <c r="AZ49" s="181"/>
      <c r="BA49" s="305"/>
      <c r="BB49" s="305"/>
      <c r="BC49" s="305"/>
      <c r="BD49" s="305"/>
      <c r="BE49" s="305"/>
      <c r="BF49" s="305"/>
      <c r="BG49" s="305"/>
      <c r="BH49" s="305"/>
      <c r="BI49" s="305"/>
      <c r="BJ49" s="305"/>
      <c r="BK49" s="305"/>
      <c r="BL49" s="305"/>
      <c r="BM49" s="305"/>
      <c r="BN49" s="378"/>
      <c r="BO49" s="379"/>
      <c r="BP49" s="379"/>
      <c r="BQ49" s="379"/>
      <c r="BR49" s="380"/>
      <c r="BS49" s="378"/>
      <c r="BT49" s="379"/>
      <c r="BU49" s="379"/>
      <c r="BV49" s="379"/>
      <c r="BW49" s="380"/>
    </row>
    <row r="50" spans="2:75" ht="18" customHeight="1" x14ac:dyDescent="0.15">
      <c r="B50" s="445" t="s">
        <v>47</v>
      </c>
      <c r="C50" s="446"/>
      <c r="D50" s="446"/>
      <c r="E50" s="446"/>
      <c r="F50" s="446"/>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5"/>
      <c r="AH50" s="36"/>
      <c r="AM50" s="11"/>
      <c r="AO50" s="439">
        <f>SUM(AO38:AQ49)</f>
        <v>0</v>
      </c>
      <c r="AP50" s="440"/>
      <c r="AQ50" s="441"/>
      <c r="AR50" s="431">
        <f>SUM(AR38:AT49)</f>
        <v>0</v>
      </c>
      <c r="AS50" s="432"/>
      <c r="AT50" s="432"/>
      <c r="AU50" s="435">
        <f>SUM(AU38:AW49)</f>
        <v>0</v>
      </c>
      <c r="AV50" s="435"/>
      <c r="AW50" s="436"/>
    </row>
    <row r="51" spans="2:75" ht="17.25" customHeight="1" thickBot="1" x14ac:dyDescent="0.2">
      <c r="B51" s="324" t="s">
        <v>35</v>
      </c>
      <c r="C51" s="373"/>
      <c r="D51" s="373"/>
      <c r="E51" s="373"/>
      <c r="F51" s="374"/>
      <c r="G51" s="447" t="s">
        <v>33</v>
      </c>
      <c r="H51" s="322"/>
      <c r="I51" s="322"/>
      <c r="J51" s="322"/>
      <c r="K51" s="322" t="s">
        <v>38</v>
      </c>
      <c r="L51" s="322"/>
      <c r="M51" s="322"/>
      <c r="N51" s="322"/>
      <c r="O51" s="322"/>
      <c r="P51" s="322"/>
      <c r="Q51" s="322" t="s">
        <v>32</v>
      </c>
      <c r="R51" s="322"/>
      <c r="S51" s="322"/>
      <c r="T51" s="322"/>
      <c r="U51" s="322"/>
      <c r="V51" s="322"/>
      <c r="W51" s="322" t="s">
        <v>108</v>
      </c>
      <c r="X51" s="322"/>
      <c r="Y51" s="322"/>
      <c r="Z51" s="322"/>
      <c r="AA51" s="322"/>
      <c r="AB51" s="323"/>
      <c r="AC51" s="324" t="s">
        <v>31</v>
      </c>
      <c r="AD51" s="325"/>
      <c r="AE51" s="325"/>
      <c r="AF51" s="325"/>
      <c r="AG51" s="325"/>
      <c r="AH51" s="326"/>
      <c r="AO51" s="442"/>
      <c r="AP51" s="443"/>
      <c r="AQ51" s="444"/>
      <c r="AR51" s="433"/>
      <c r="AS51" s="434"/>
      <c r="AT51" s="434"/>
      <c r="AU51" s="437"/>
      <c r="AV51" s="437"/>
      <c r="AW51" s="438"/>
    </row>
    <row r="52" spans="2:75" ht="17.25" customHeight="1" x14ac:dyDescent="0.15">
      <c r="B52" s="453" t="s">
        <v>39</v>
      </c>
      <c r="C52" s="339"/>
      <c r="D52" s="339"/>
      <c r="E52" s="339"/>
      <c r="F52" s="340"/>
      <c r="G52" s="452">
        <f>IF($AA$32&lt;0,0,$AA$32*BA38)</f>
        <v>0</v>
      </c>
      <c r="H52" s="450"/>
      <c r="I52" s="450"/>
      <c r="J52" s="450"/>
      <c r="K52" s="450">
        <f>IF($AA$32&lt;0,0,$AA$32*BF38)</f>
        <v>0</v>
      </c>
      <c r="L52" s="450"/>
      <c r="M52" s="450"/>
      <c r="N52" s="450"/>
      <c r="O52" s="450"/>
      <c r="P52" s="450"/>
      <c r="Q52" s="450">
        <f>IF(AO50=0,0,IF($AR$50&lt;=0,0,$AR$50*BJ38))</f>
        <v>0</v>
      </c>
      <c r="R52" s="450"/>
      <c r="S52" s="450"/>
      <c r="T52" s="450"/>
      <c r="U52" s="450"/>
      <c r="V52" s="450"/>
      <c r="W52" s="450">
        <f>IF($AA$32&lt;0,0,$AA$32*BN38)</f>
        <v>0</v>
      </c>
      <c r="X52" s="450"/>
      <c r="Y52" s="450"/>
      <c r="Z52" s="450"/>
      <c r="AA52" s="450"/>
      <c r="AB52" s="451"/>
      <c r="AC52" s="174">
        <f t="shared" ref="AC52:AC58" si="2">SUM(G52:AB52)</f>
        <v>0</v>
      </c>
      <c r="AD52" s="175"/>
      <c r="AE52" s="175"/>
      <c r="AF52" s="175"/>
      <c r="AG52" s="175"/>
      <c r="AH52" s="176"/>
      <c r="AO52" s="73"/>
      <c r="AP52" s="73"/>
      <c r="AQ52" s="73"/>
      <c r="AR52" s="73"/>
      <c r="AS52" s="73"/>
      <c r="AT52" s="73"/>
      <c r="AU52" s="73"/>
      <c r="AV52" s="73"/>
      <c r="AW52" s="73"/>
    </row>
    <row r="53" spans="2:75" ht="17.25" customHeight="1" x14ac:dyDescent="0.15">
      <c r="B53" s="454" t="s">
        <v>40</v>
      </c>
      <c r="C53" s="342"/>
      <c r="D53" s="342"/>
      <c r="E53" s="342"/>
      <c r="F53" s="343"/>
      <c r="G53" s="320">
        <f>IF($J$32&lt;0,0,$J$32*BA40)+IF($J$34&lt;0,0,$J$34*BA42)+IF($J$36&lt;0,0,$J$36*BA44)</f>
        <v>0</v>
      </c>
      <c r="H53" s="321"/>
      <c r="I53" s="321"/>
      <c r="J53" s="321"/>
      <c r="K53" s="321">
        <f>IF($J$32&lt;0,0,$J$32*BF40)+IF($J$34&lt;0,0,$J$34*BF42)+IF($J$36&lt;0,0,$J$36*BF44)</f>
        <v>0</v>
      </c>
      <c r="L53" s="321"/>
      <c r="M53" s="321"/>
      <c r="N53" s="321"/>
      <c r="O53" s="321"/>
      <c r="P53" s="321"/>
      <c r="Q53" s="321">
        <f>IF(AO50&lt;0,0,AO50*BJ40)</f>
        <v>0</v>
      </c>
      <c r="R53" s="321"/>
      <c r="S53" s="321"/>
      <c r="T53" s="321"/>
      <c r="U53" s="321"/>
      <c r="V53" s="321"/>
      <c r="W53" s="321">
        <f>IF($J$32&lt;0,0,$J$32*BN40)+IF($J$34&lt;0,0,$J$34*BN42)+IF($J$36&lt;0,0,$J$36*BN44)</f>
        <v>0</v>
      </c>
      <c r="X53" s="321"/>
      <c r="Y53" s="321"/>
      <c r="Z53" s="321"/>
      <c r="AA53" s="321"/>
      <c r="AB53" s="395"/>
      <c r="AC53" s="211">
        <f t="shared" si="2"/>
        <v>0</v>
      </c>
      <c r="AD53" s="212"/>
      <c r="AE53" s="212"/>
      <c r="AF53" s="212"/>
      <c r="AG53" s="212"/>
      <c r="AH53" s="213"/>
    </row>
    <row r="54" spans="2:75" ht="17.25" customHeight="1" x14ac:dyDescent="0.15">
      <c r="B54" s="455" t="s">
        <v>41</v>
      </c>
      <c r="C54" s="318"/>
      <c r="D54" s="318"/>
      <c r="E54" s="318"/>
      <c r="F54" s="319"/>
      <c r="G54" s="460">
        <f>IF(($J$32+$J$34+$J$36)=0,0,BA46)</f>
        <v>0</v>
      </c>
      <c r="H54" s="461"/>
      <c r="I54" s="461"/>
      <c r="J54" s="461"/>
      <c r="K54" s="396">
        <f>IF(($J$32+$J$34+$J$36)=0,0,BF46)</f>
        <v>0</v>
      </c>
      <c r="L54" s="396"/>
      <c r="M54" s="396"/>
      <c r="N54" s="396"/>
      <c r="O54" s="396"/>
      <c r="P54" s="396"/>
      <c r="Q54" s="396">
        <f>IF(AO50=0,0,BJ46)</f>
        <v>0</v>
      </c>
      <c r="R54" s="396"/>
      <c r="S54" s="396"/>
      <c r="T54" s="396"/>
      <c r="U54" s="396"/>
      <c r="V54" s="396"/>
      <c r="W54" s="396">
        <f>IF(($J$32+$J$34+$J$36)=0,0,BN46)</f>
        <v>0</v>
      </c>
      <c r="X54" s="396"/>
      <c r="Y54" s="396"/>
      <c r="Z54" s="396"/>
      <c r="AA54" s="396"/>
      <c r="AB54" s="397"/>
      <c r="AC54" s="398">
        <f t="shared" si="2"/>
        <v>0</v>
      </c>
      <c r="AD54" s="399"/>
      <c r="AE54" s="399"/>
      <c r="AF54" s="399"/>
      <c r="AG54" s="399"/>
      <c r="AH54" s="400"/>
    </row>
    <row r="55" spans="2:75" ht="17.25" customHeight="1" x14ac:dyDescent="0.15">
      <c r="B55" s="456" t="s">
        <v>46</v>
      </c>
      <c r="C55" s="373"/>
      <c r="D55" s="373"/>
      <c r="E55" s="373"/>
      <c r="F55" s="374"/>
      <c r="G55" s="462">
        <f>SUM(G52:J54)</f>
        <v>0</v>
      </c>
      <c r="H55" s="371"/>
      <c r="I55" s="371"/>
      <c r="J55" s="371"/>
      <c r="K55" s="390">
        <f>SUM(K52:P54)</f>
        <v>0</v>
      </c>
      <c r="L55" s="390"/>
      <c r="M55" s="390"/>
      <c r="N55" s="390"/>
      <c r="O55" s="390"/>
      <c r="P55" s="390"/>
      <c r="Q55" s="390">
        <f>SUM(Q52:V54)</f>
        <v>0</v>
      </c>
      <c r="R55" s="390"/>
      <c r="S55" s="390"/>
      <c r="T55" s="390"/>
      <c r="U55" s="390"/>
      <c r="V55" s="390"/>
      <c r="W55" s="390">
        <f>SUM(W52:AB54)</f>
        <v>0</v>
      </c>
      <c r="X55" s="390"/>
      <c r="Y55" s="390"/>
      <c r="Z55" s="390"/>
      <c r="AA55" s="390"/>
      <c r="AB55" s="391"/>
      <c r="AC55" s="392">
        <f t="shared" si="2"/>
        <v>0</v>
      </c>
      <c r="AD55" s="393"/>
      <c r="AE55" s="393"/>
      <c r="AF55" s="393"/>
      <c r="AG55" s="393"/>
      <c r="AH55" s="394"/>
    </row>
    <row r="56" spans="2:75" ht="17.25" customHeight="1" x14ac:dyDescent="0.15">
      <c r="B56" s="457" t="s">
        <v>44</v>
      </c>
      <c r="C56" s="458"/>
      <c r="D56" s="458"/>
      <c r="E56" s="458"/>
      <c r="F56" s="459"/>
      <c r="G56" s="463">
        <f>IF(G55&gt;BA48,BA48-G55,0)</f>
        <v>0</v>
      </c>
      <c r="H56" s="464"/>
      <c r="I56" s="464"/>
      <c r="J56" s="464"/>
      <c r="K56" s="448">
        <f>IF(K55&gt;BF48,BF48-K55,0)</f>
        <v>0</v>
      </c>
      <c r="L56" s="175"/>
      <c r="M56" s="175"/>
      <c r="N56" s="175"/>
      <c r="O56" s="175"/>
      <c r="P56" s="449"/>
      <c r="Q56" s="450">
        <f>IF(Q55&gt;BJ48,BJ48-Q55,0)</f>
        <v>0</v>
      </c>
      <c r="R56" s="450"/>
      <c r="S56" s="450"/>
      <c r="T56" s="450"/>
      <c r="U56" s="450"/>
      <c r="V56" s="450"/>
      <c r="W56" s="450">
        <f>IF(W55&gt;BN48,BN48-W55,0)</f>
        <v>0</v>
      </c>
      <c r="X56" s="450"/>
      <c r="Y56" s="450"/>
      <c r="Z56" s="450"/>
      <c r="AA56" s="450"/>
      <c r="AB56" s="451"/>
      <c r="AC56" s="174">
        <f t="shared" si="2"/>
        <v>0</v>
      </c>
      <c r="AD56" s="175"/>
      <c r="AE56" s="175"/>
      <c r="AF56" s="175"/>
      <c r="AG56" s="175"/>
      <c r="AH56" s="176"/>
    </row>
    <row r="57" spans="2:75" ht="17.25" customHeight="1" x14ac:dyDescent="0.15">
      <c r="B57" s="317" t="s">
        <v>45</v>
      </c>
      <c r="C57" s="318"/>
      <c r="D57" s="318"/>
      <c r="E57" s="318"/>
      <c r="F57" s="319"/>
      <c r="G57" s="368">
        <f>G58-(G55+G56)</f>
        <v>0</v>
      </c>
      <c r="H57" s="369"/>
      <c r="I57" s="369"/>
      <c r="J57" s="369"/>
      <c r="K57" s="361">
        <f>K58-(K55+K56)</f>
        <v>0</v>
      </c>
      <c r="L57" s="361"/>
      <c r="M57" s="361"/>
      <c r="N57" s="361"/>
      <c r="O57" s="361"/>
      <c r="P57" s="361"/>
      <c r="Q57" s="361">
        <f>Q58-(Q55+Q56)</f>
        <v>0</v>
      </c>
      <c r="R57" s="361"/>
      <c r="S57" s="361"/>
      <c r="T57" s="361"/>
      <c r="U57" s="361"/>
      <c r="V57" s="361"/>
      <c r="W57" s="361">
        <f>W58-(W55+W56)</f>
        <v>0</v>
      </c>
      <c r="X57" s="361"/>
      <c r="Y57" s="361"/>
      <c r="Z57" s="361"/>
      <c r="AA57" s="361"/>
      <c r="AB57" s="362"/>
      <c r="AC57" s="221">
        <f t="shared" si="2"/>
        <v>0</v>
      </c>
      <c r="AD57" s="222"/>
      <c r="AE57" s="222"/>
      <c r="AF57" s="222"/>
      <c r="AG57" s="222"/>
      <c r="AH57" s="223"/>
    </row>
    <row r="58" spans="2:75" ht="17.25" customHeight="1" x14ac:dyDescent="0.15">
      <c r="B58" s="372" t="s">
        <v>34</v>
      </c>
      <c r="C58" s="373"/>
      <c r="D58" s="373"/>
      <c r="E58" s="373"/>
      <c r="F58" s="374"/>
      <c r="G58" s="370">
        <f>IF(G55&gt;BA48,BA48,ROUNDDOWN(G55,-2))</f>
        <v>0</v>
      </c>
      <c r="H58" s="371"/>
      <c r="I58" s="371"/>
      <c r="J58" s="371"/>
      <c r="K58" s="363">
        <f>IF(K55&gt;BF48,BF48,ROUNDDOWN(K55,-2))</f>
        <v>0</v>
      </c>
      <c r="L58" s="363"/>
      <c r="M58" s="363"/>
      <c r="N58" s="363"/>
      <c r="O58" s="363"/>
      <c r="P58" s="363"/>
      <c r="Q58" s="363">
        <f>IF(Q55&gt;BJ48,BJ48,ROUNDDOWN(Q55,-2))</f>
        <v>0</v>
      </c>
      <c r="R58" s="363"/>
      <c r="S58" s="363"/>
      <c r="T58" s="363"/>
      <c r="U58" s="363"/>
      <c r="V58" s="363"/>
      <c r="W58" s="363">
        <f>IF(W55&gt;BN48,BN48,ROUNDDOWN(W55,-2))</f>
        <v>0</v>
      </c>
      <c r="X58" s="363"/>
      <c r="Y58" s="363"/>
      <c r="Z58" s="363"/>
      <c r="AA58" s="363"/>
      <c r="AB58" s="364"/>
      <c r="AC58" s="365">
        <f t="shared" si="2"/>
        <v>0</v>
      </c>
      <c r="AD58" s="366"/>
      <c r="AE58" s="366"/>
      <c r="AF58" s="366"/>
      <c r="AG58" s="366"/>
      <c r="AH58" s="367"/>
    </row>
    <row r="59" spans="2:75" ht="17.25" customHeight="1" thickBot="1" x14ac:dyDescent="0.2">
      <c r="B59" s="5"/>
      <c r="C59" s="5"/>
      <c r="D59" s="5"/>
      <c r="E59" s="37"/>
      <c r="F59" s="37"/>
      <c r="G59" s="37"/>
      <c r="H59" s="37"/>
      <c r="I59" s="37"/>
      <c r="J59" s="37"/>
      <c r="K59" s="37"/>
      <c r="L59" s="37"/>
      <c r="M59" s="37"/>
      <c r="N59" s="37"/>
      <c r="O59" s="37"/>
      <c r="P59" s="37"/>
      <c r="Q59" s="37"/>
      <c r="R59" s="13"/>
      <c r="S59" s="13"/>
      <c r="T59" s="13"/>
      <c r="U59" s="12"/>
      <c r="V59" s="12"/>
      <c r="W59" s="38"/>
      <c r="X59" s="38"/>
      <c r="Y59" s="38"/>
      <c r="Z59" s="38"/>
      <c r="AA59" s="38"/>
      <c r="AB59" s="5"/>
      <c r="AC59" s="5"/>
      <c r="AD59" s="5"/>
      <c r="AE59" s="5"/>
      <c r="AF59" s="5"/>
      <c r="AG59" s="12"/>
      <c r="AH59" s="12"/>
    </row>
    <row r="60" spans="2:75" ht="17.25" customHeight="1" thickBot="1" x14ac:dyDescent="0.2">
      <c r="B60" s="356" t="s">
        <v>51</v>
      </c>
      <c r="C60" s="357"/>
      <c r="D60" s="357"/>
      <c r="E60" s="357"/>
      <c r="F60" s="357"/>
      <c r="G60" s="357"/>
      <c r="H60" s="357"/>
      <c r="I60" s="357"/>
      <c r="J60" s="357"/>
      <c r="K60" s="357"/>
      <c r="L60" s="357"/>
      <c r="M60" s="357"/>
      <c r="N60" s="357"/>
      <c r="O60" s="357"/>
      <c r="P60" s="358"/>
      <c r="Q60" s="359">
        <f>AC58</f>
        <v>0</v>
      </c>
      <c r="R60" s="359"/>
      <c r="S60" s="359"/>
      <c r="T60" s="359"/>
      <c r="U60" s="359"/>
      <c r="V60" s="360"/>
      <c r="W60" s="17" t="s">
        <v>37</v>
      </c>
      <c r="X60" s="18"/>
      <c r="Y60" s="18"/>
      <c r="Z60" s="18"/>
      <c r="AA60" s="18"/>
      <c r="AG60" s="19"/>
      <c r="AH60" s="19"/>
    </row>
    <row r="61" spans="2:75" ht="17.25" customHeight="1" x14ac:dyDescent="0.15">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2"/>
      <c r="AH61" s="12"/>
    </row>
    <row r="62" spans="2:75" ht="17.25" customHeight="1" x14ac:dyDescent="0.15">
      <c r="K62" s="15"/>
    </row>
  </sheetData>
  <sheetProtection algorithmName="SHA-512" hashValue="TjYG7GKCJExdWPZtp3vII3FQk1gx+BgEtOZE9IagP2tXINTNoOEjv1bsd9xzXhlu+5dJI4pvbN7B2Ks5vA/bOA==" saltValue="YJjKLdy9xfrU5NAgosdCGA==" spinCount="100000" sheet="1" objects="1" scenarios="1"/>
  <mergeCells count="473">
    <mergeCell ref="AR50:AT51"/>
    <mergeCell ref="AU50:AW51"/>
    <mergeCell ref="AO50:AQ51"/>
    <mergeCell ref="B50:F50"/>
    <mergeCell ref="G51:J51"/>
    <mergeCell ref="K56:P56"/>
    <mergeCell ref="Q56:V56"/>
    <mergeCell ref="W56:AB56"/>
    <mergeCell ref="G52:J52"/>
    <mergeCell ref="B51:F51"/>
    <mergeCell ref="B52:F52"/>
    <mergeCell ref="B53:F53"/>
    <mergeCell ref="B54:F54"/>
    <mergeCell ref="B55:F55"/>
    <mergeCell ref="B56:F56"/>
    <mergeCell ref="G54:J54"/>
    <mergeCell ref="G55:J55"/>
    <mergeCell ref="G56:J56"/>
    <mergeCell ref="K52:P52"/>
    <mergeCell ref="Q52:V52"/>
    <mergeCell ref="W52:AB52"/>
    <mergeCell ref="AC52:AH52"/>
    <mergeCell ref="B34:E34"/>
    <mergeCell ref="J34:L34"/>
    <mergeCell ref="B36:E36"/>
    <mergeCell ref="J36:L36"/>
    <mergeCell ref="BN42:BR43"/>
    <mergeCell ref="Z42:AC42"/>
    <mergeCell ref="Z43:AC43"/>
    <mergeCell ref="Z47:AC47"/>
    <mergeCell ref="Z48:AC48"/>
    <mergeCell ref="S41:AH41"/>
    <mergeCell ref="AD42:AH42"/>
    <mergeCell ref="AD43:AH43"/>
    <mergeCell ref="AD44:AH44"/>
    <mergeCell ref="AD45:AH45"/>
    <mergeCell ref="AD47:AH47"/>
    <mergeCell ref="AD48:AH48"/>
    <mergeCell ref="F41:Q42"/>
    <mergeCell ref="BN40:BR41"/>
    <mergeCell ref="BN46:BR47"/>
    <mergeCell ref="BN48:BR49"/>
    <mergeCell ref="B38:E38"/>
    <mergeCell ref="AO48:AQ49"/>
    <mergeCell ref="AR48:AT49"/>
    <mergeCell ref="AU48:AW49"/>
    <mergeCell ref="BS40:BW41"/>
    <mergeCell ref="BS42:BW43"/>
    <mergeCell ref="BS44:BW45"/>
    <mergeCell ref="BS46:BW47"/>
    <mergeCell ref="BS48:BW49"/>
    <mergeCell ref="Y28:AC28"/>
    <mergeCell ref="Y22:AC23"/>
    <mergeCell ref="K55:P55"/>
    <mergeCell ref="Q55:V55"/>
    <mergeCell ref="W55:AB55"/>
    <mergeCell ref="AC55:AH55"/>
    <mergeCell ref="K53:P53"/>
    <mergeCell ref="Q53:V53"/>
    <mergeCell ref="W53:AB53"/>
    <mergeCell ref="AC53:AH53"/>
    <mergeCell ref="K54:P54"/>
    <mergeCell ref="Q54:V54"/>
    <mergeCell ref="W54:AB54"/>
    <mergeCell ref="AC54:AH54"/>
    <mergeCell ref="R44:U44"/>
    <mergeCell ref="V44:Y44"/>
    <mergeCell ref="AD25:AH25"/>
    <mergeCell ref="J38:L38"/>
    <mergeCell ref="BN44:BR45"/>
    <mergeCell ref="B60:P60"/>
    <mergeCell ref="Q60:V60"/>
    <mergeCell ref="K57:P57"/>
    <mergeCell ref="Q57:V57"/>
    <mergeCell ref="W57:AB57"/>
    <mergeCell ref="AC57:AH57"/>
    <mergeCell ref="K58:P58"/>
    <mergeCell ref="Q58:V58"/>
    <mergeCell ref="W58:AB58"/>
    <mergeCell ref="AC58:AH58"/>
    <mergeCell ref="G57:J57"/>
    <mergeCell ref="G58:J58"/>
    <mergeCell ref="B58:F58"/>
    <mergeCell ref="AA38:AE38"/>
    <mergeCell ref="B41:E42"/>
    <mergeCell ref="B57:F57"/>
    <mergeCell ref="G53:J53"/>
    <mergeCell ref="K51:P51"/>
    <mergeCell ref="Q51:V51"/>
    <mergeCell ref="W51:AB51"/>
    <mergeCell ref="AC51:AH51"/>
    <mergeCell ref="AC56:AH56"/>
    <mergeCell ref="F43:Q43"/>
    <mergeCell ref="F44:Q44"/>
    <mergeCell ref="F45:Q45"/>
    <mergeCell ref="F47:Q47"/>
    <mergeCell ref="F48:Q48"/>
    <mergeCell ref="F46:Q46"/>
    <mergeCell ref="AD46:AH46"/>
    <mergeCell ref="R45:U45"/>
    <mergeCell ref="B43:E43"/>
    <mergeCell ref="B47:E47"/>
    <mergeCell ref="B48:E48"/>
    <mergeCell ref="V45:Y45"/>
    <mergeCell ref="Z45:AC45"/>
    <mergeCell ref="B44:E46"/>
    <mergeCell ref="AX48:AZ49"/>
    <mergeCell ref="BA48:BE49"/>
    <mergeCell ref="AX46:AZ47"/>
    <mergeCell ref="BA46:BE47"/>
    <mergeCell ref="BF46:BI47"/>
    <mergeCell ref="BJ46:BM47"/>
    <mergeCell ref="R48:U48"/>
    <mergeCell ref="V48:Y48"/>
    <mergeCell ref="AO46:AQ47"/>
    <mergeCell ref="R46:U46"/>
    <mergeCell ref="V46:Y46"/>
    <mergeCell ref="Z46:AC46"/>
    <mergeCell ref="BJ48:BM49"/>
    <mergeCell ref="BF48:BI49"/>
    <mergeCell ref="R47:U47"/>
    <mergeCell ref="V47:Y47"/>
    <mergeCell ref="AR46:AT47"/>
    <mergeCell ref="AU46:AW47"/>
    <mergeCell ref="AX44:AZ45"/>
    <mergeCell ref="BA44:BE45"/>
    <mergeCell ref="BF44:BI45"/>
    <mergeCell ref="AO42:AQ43"/>
    <mergeCell ref="AR42:AT43"/>
    <mergeCell ref="AU42:AW43"/>
    <mergeCell ref="AX42:AZ43"/>
    <mergeCell ref="BA42:BE43"/>
    <mergeCell ref="BF42:BI43"/>
    <mergeCell ref="AO38:AQ39"/>
    <mergeCell ref="AR38:AT39"/>
    <mergeCell ref="AO36:AQ37"/>
    <mergeCell ref="AR36:AT37"/>
    <mergeCell ref="Z44:AC44"/>
    <mergeCell ref="BF38:BI39"/>
    <mergeCell ref="BJ38:BM39"/>
    <mergeCell ref="R42:U42"/>
    <mergeCell ref="V42:Y42"/>
    <mergeCell ref="AX38:AZ39"/>
    <mergeCell ref="R43:U43"/>
    <mergeCell ref="V43:Y43"/>
    <mergeCell ref="BJ40:BM41"/>
    <mergeCell ref="BJ44:BM45"/>
    <mergeCell ref="BJ42:BM43"/>
    <mergeCell ref="AO40:AQ41"/>
    <mergeCell ref="AR40:AT41"/>
    <mergeCell ref="AU40:AW41"/>
    <mergeCell ref="AX40:AZ41"/>
    <mergeCell ref="BA40:BE41"/>
    <mergeCell ref="BF40:BI41"/>
    <mergeCell ref="AO44:AQ45"/>
    <mergeCell ref="AR44:AT45"/>
    <mergeCell ref="AU44:AW45"/>
    <mergeCell ref="BU33:BW33"/>
    <mergeCell ref="BX33:BZ33"/>
    <mergeCell ref="AU32:AX33"/>
    <mergeCell ref="BA35:BE35"/>
    <mergeCell ref="BF35:BM35"/>
    <mergeCell ref="BA38:BE39"/>
    <mergeCell ref="AU38:AW39"/>
    <mergeCell ref="AU36:AW37"/>
    <mergeCell ref="AX36:AZ37"/>
    <mergeCell ref="BE32:BG32"/>
    <mergeCell ref="BI32:BK32"/>
    <mergeCell ref="BL32:BT32"/>
    <mergeCell ref="BA36:BR36"/>
    <mergeCell ref="BN37:BR37"/>
    <mergeCell ref="BN38:BR39"/>
    <mergeCell ref="BS38:BW39"/>
    <mergeCell ref="BU32:BW32"/>
    <mergeCell ref="CY34:DA34"/>
    <mergeCell ref="CM30:CN30"/>
    <mergeCell ref="B32:E32"/>
    <mergeCell ref="DK33:DM33"/>
    <mergeCell ref="BI28:BK28"/>
    <mergeCell ref="BL28:BT28"/>
    <mergeCell ref="BU28:BW28"/>
    <mergeCell ref="BX28:BZ28"/>
    <mergeCell ref="CA28:CC28"/>
    <mergeCell ref="CD28:CF28"/>
    <mergeCell ref="J32:L32"/>
    <mergeCell ref="AA32:AE32"/>
    <mergeCell ref="AO32:AO33"/>
    <mergeCell ref="AP32:AP33"/>
    <mergeCell ref="AQ32:AQ33"/>
    <mergeCell ref="AR32:AR33"/>
    <mergeCell ref="AS32:AS33"/>
    <mergeCell ref="AT32:AT33"/>
    <mergeCell ref="BE33:BG33"/>
    <mergeCell ref="CD33:CF33"/>
    <mergeCell ref="CG33:CI33"/>
    <mergeCell ref="BC32:BC33"/>
    <mergeCell ref="BI33:BK33"/>
    <mergeCell ref="BL33:BT33"/>
    <mergeCell ref="DB31:DD31"/>
    <mergeCell ref="DK32:DM32"/>
    <mergeCell ref="CD27:CF27"/>
    <mergeCell ref="BA37:BE37"/>
    <mergeCell ref="BF37:BI37"/>
    <mergeCell ref="BJ37:BM37"/>
    <mergeCell ref="DK34:DM34"/>
    <mergeCell ref="DB34:DD34"/>
    <mergeCell ref="DE34:DG34"/>
    <mergeCell ref="DH34:DJ34"/>
    <mergeCell ref="CG27:CI27"/>
    <mergeCell ref="CY32:DA32"/>
    <mergeCell ref="DB32:DD32"/>
    <mergeCell ref="DE32:DG32"/>
    <mergeCell ref="DH32:DJ32"/>
    <mergeCell ref="CG28:CI28"/>
    <mergeCell ref="CY33:DA33"/>
    <mergeCell ref="DB33:DD33"/>
    <mergeCell ref="DE33:DG33"/>
    <mergeCell ref="DH33:DJ33"/>
    <mergeCell ref="AY32:BB33"/>
    <mergeCell ref="BE28:BG28"/>
    <mergeCell ref="DE30:DG30"/>
    <mergeCell ref="CA33:CC33"/>
    <mergeCell ref="CQ31:CR31"/>
    <mergeCell ref="BX26:BZ26"/>
    <mergeCell ref="CA26:CC26"/>
    <mergeCell ref="CD26:CF26"/>
    <mergeCell ref="CD29:CF29"/>
    <mergeCell ref="CG29:CI29"/>
    <mergeCell ref="BX32:BZ32"/>
    <mergeCell ref="CA32:CC32"/>
    <mergeCell ref="CD32:CF32"/>
    <mergeCell ref="CG32:CI32"/>
    <mergeCell ref="CQ30:CR30"/>
    <mergeCell ref="CO30:CP30"/>
    <mergeCell ref="CM29:CN29"/>
    <mergeCell ref="CO29:CP29"/>
    <mergeCell ref="CM32:CN32"/>
    <mergeCell ref="CO32:CP32"/>
    <mergeCell ref="CQ32:CR32"/>
    <mergeCell ref="BI27:BK27"/>
    <mergeCell ref="BL27:BT27"/>
    <mergeCell ref="BU27:BW27"/>
    <mergeCell ref="CK28:CL32"/>
    <mergeCell ref="BX27:BZ27"/>
    <mergeCell ref="CA27:CC27"/>
    <mergeCell ref="CG26:CI26"/>
    <mergeCell ref="CM31:CN31"/>
    <mergeCell ref="CO31:CP31"/>
    <mergeCell ref="AS30:AS31"/>
    <mergeCell ref="AT30:AT31"/>
    <mergeCell ref="AU30:AX31"/>
    <mergeCell ref="AY30:BB31"/>
    <mergeCell ref="CG30:CI30"/>
    <mergeCell ref="BE31:BG31"/>
    <mergeCell ref="BI31:BK31"/>
    <mergeCell ref="BL31:BT31"/>
    <mergeCell ref="BU31:BW31"/>
    <mergeCell ref="BX31:BZ31"/>
    <mergeCell ref="CA31:CC31"/>
    <mergeCell ref="CD31:CF31"/>
    <mergeCell ref="CG31:CI31"/>
    <mergeCell ref="BC30:BC31"/>
    <mergeCell ref="BE30:BG30"/>
    <mergeCell ref="B28:C28"/>
    <mergeCell ref="D28:E28"/>
    <mergeCell ref="J28:N28"/>
    <mergeCell ref="O28:S28"/>
    <mergeCell ref="T28:X28"/>
    <mergeCell ref="AD28:AH28"/>
    <mergeCell ref="Y26:AC26"/>
    <mergeCell ref="AQ30:AQ31"/>
    <mergeCell ref="AR30:AR31"/>
    <mergeCell ref="AO30:AO31"/>
    <mergeCell ref="AP30:AP31"/>
    <mergeCell ref="AP28:AP29"/>
    <mergeCell ref="AQ28:AQ29"/>
    <mergeCell ref="AR28:AR29"/>
    <mergeCell ref="AS28:AS29"/>
    <mergeCell ref="AT28:AT29"/>
    <mergeCell ref="BE29:BG29"/>
    <mergeCell ref="O27:S27"/>
    <mergeCell ref="T27:X27"/>
    <mergeCell ref="AD27:AH27"/>
    <mergeCell ref="AY28:BB29"/>
    <mergeCell ref="DK26:DM26"/>
    <mergeCell ref="B26:C26"/>
    <mergeCell ref="D26:E26"/>
    <mergeCell ref="J26:N26"/>
    <mergeCell ref="O26:S26"/>
    <mergeCell ref="T26:X26"/>
    <mergeCell ref="AD26:AH26"/>
    <mergeCell ref="CO26:CP26"/>
    <mergeCell ref="CQ26:CR26"/>
    <mergeCell ref="CT26:CX26"/>
    <mergeCell ref="CY26:DA26"/>
    <mergeCell ref="DB26:DD26"/>
    <mergeCell ref="DE26:DG26"/>
    <mergeCell ref="BC26:BC27"/>
    <mergeCell ref="AY26:BB27"/>
    <mergeCell ref="BI26:BK26"/>
    <mergeCell ref="BL26:BT26"/>
    <mergeCell ref="B27:C27"/>
    <mergeCell ref="D27:E27"/>
    <mergeCell ref="J27:N27"/>
    <mergeCell ref="Y27:AC27"/>
    <mergeCell ref="AR26:AR27"/>
    <mergeCell ref="AS26:AS27"/>
    <mergeCell ref="AT26:AT27"/>
    <mergeCell ref="DH24:DJ24"/>
    <mergeCell ref="DK23:DM23"/>
    <mergeCell ref="CQ27:CR27"/>
    <mergeCell ref="CT27:CX27"/>
    <mergeCell ref="CY27:DA27"/>
    <mergeCell ref="DB27:DD27"/>
    <mergeCell ref="DE27:DG27"/>
    <mergeCell ref="DH27:DJ27"/>
    <mergeCell ref="DB25:DD25"/>
    <mergeCell ref="DE25:DG25"/>
    <mergeCell ref="DH25:DJ25"/>
    <mergeCell ref="CQ24:CR24"/>
    <mergeCell ref="CT23:CX23"/>
    <mergeCell ref="CY23:DA23"/>
    <mergeCell ref="DB23:DD23"/>
    <mergeCell ref="CT25:CX25"/>
    <mergeCell ref="CY25:DA25"/>
    <mergeCell ref="CT24:CX24"/>
    <mergeCell ref="DK25:DM25"/>
    <mergeCell ref="DK27:DM27"/>
    <mergeCell ref="CY24:DA24"/>
    <mergeCell ref="DH23:DJ23"/>
    <mergeCell ref="DK24:DM24"/>
    <mergeCell ref="DH26:DJ26"/>
    <mergeCell ref="DH22:DJ22"/>
    <mergeCell ref="DK22:DM22"/>
    <mergeCell ref="BD22:BT22"/>
    <mergeCell ref="BU22:BW22"/>
    <mergeCell ref="BX22:BZ22"/>
    <mergeCell ref="CA22:CC22"/>
    <mergeCell ref="CD22:CF22"/>
    <mergeCell ref="CG22:CI22"/>
    <mergeCell ref="BI23:BK23"/>
    <mergeCell ref="BL23:BT23"/>
    <mergeCell ref="CK23:CL27"/>
    <mergeCell ref="CD25:CF25"/>
    <mergeCell ref="CG25:CI25"/>
    <mergeCell ref="BL24:BT24"/>
    <mergeCell ref="CA24:CC24"/>
    <mergeCell ref="CD24:CF24"/>
    <mergeCell ref="BX25:BZ25"/>
    <mergeCell ref="CG23:CI23"/>
    <mergeCell ref="BU24:BW24"/>
    <mergeCell ref="CA25:CC25"/>
    <mergeCell ref="BL25:BT25"/>
    <mergeCell ref="BU25:BW25"/>
    <mergeCell ref="CM24:CN24"/>
    <mergeCell ref="CO24:CP24"/>
    <mergeCell ref="DE23:DG23"/>
    <mergeCell ref="DB24:DD24"/>
    <mergeCell ref="DE24:DG24"/>
    <mergeCell ref="CQ23:CR23"/>
    <mergeCell ref="BX24:BZ24"/>
    <mergeCell ref="B1:AH1"/>
    <mergeCell ref="AO22:AQ23"/>
    <mergeCell ref="AR22:AT23"/>
    <mergeCell ref="B4:F4"/>
    <mergeCell ref="AT24:AT25"/>
    <mergeCell ref="AZ16:BD16"/>
    <mergeCell ref="AZ17:BD17"/>
    <mergeCell ref="BC22:BC23"/>
    <mergeCell ref="BE23:BG23"/>
    <mergeCell ref="CJ22:CX22"/>
    <mergeCell ref="CY22:DA22"/>
    <mergeCell ref="DB22:DD22"/>
    <mergeCell ref="DE22:DG22"/>
    <mergeCell ref="CM25:CN25"/>
    <mergeCell ref="CO25:CP25"/>
    <mergeCell ref="CQ25:CR25"/>
    <mergeCell ref="CG24:CI24"/>
    <mergeCell ref="CM23:CN23"/>
    <mergeCell ref="CO23:CP23"/>
    <mergeCell ref="B22:C23"/>
    <mergeCell ref="D22:E23"/>
    <mergeCell ref="J22:N23"/>
    <mergeCell ref="O22:S23"/>
    <mergeCell ref="F22:I22"/>
    <mergeCell ref="AR24:AR25"/>
    <mergeCell ref="AS24:AS25"/>
    <mergeCell ref="B25:C25"/>
    <mergeCell ref="D25:E25"/>
    <mergeCell ref="J25:N25"/>
    <mergeCell ref="O25:S25"/>
    <mergeCell ref="T25:X25"/>
    <mergeCell ref="AO24:AO25"/>
    <mergeCell ref="AP24:AP25"/>
    <mergeCell ref="AQ24:AQ25"/>
    <mergeCell ref="B24:C24"/>
    <mergeCell ref="D24:E24"/>
    <mergeCell ref="J24:N24"/>
    <mergeCell ref="O24:S24"/>
    <mergeCell ref="T24:X24"/>
    <mergeCell ref="AD24:AH24"/>
    <mergeCell ref="CT32:CX32"/>
    <mergeCell ref="CM27:CN27"/>
    <mergeCell ref="CO27:CP27"/>
    <mergeCell ref="BE26:BG26"/>
    <mergeCell ref="AU24:AX25"/>
    <mergeCell ref="BE25:BG25"/>
    <mergeCell ref="BI25:BK25"/>
    <mergeCell ref="BU26:BW26"/>
    <mergeCell ref="AO26:AO27"/>
    <mergeCell ref="AP26:AP27"/>
    <mergeCell ref="AQ26:AQ27"/>
    <mergeCell ref="CM28:CN28"/>
    <mergeCell ref="CM26:CN26"/>
    <mergeCell ref="CO28:CP28"/>
    <mergeCell ref="BC28:BC29"/>
    <mergeCell ref="BE27:BG27"/>
    <mergeCell ref="BE24:BG24"/>
    <mergeCell ref="BI24:BK24"/>
    <mergeCell ref="BU29:BW29"/>
    <mergeCell ref="BX29:BZ29"/>
    <mergeCell ref="CA29:CC29"/>
    <mergeCell ref="AU26:AX27"/>
    <mergeCell ref="AU28:AX29"/>
    <mergeCell ref="AO28:AO29"/>
    <mergeCell ref="DE28:DG28"/>
    <mergeCell ref="DH28:DJ28"/>
    <mergeCell ref="DK28:DM28"/>
    <mergeCell ref="CQ28:CR28"/>
    <mergeCell ref="CT28:CX28"/>
    <mergeCell ref="CY28:DA28"/>
    <mergeCell ref="DB28:DD28"/>
    <mergeCell ref="DE31:DG31"/>
    <mergeCell ref="DH31:DJ31"/>
    <mergeCell ref="DK31:DM31"/>
    <mergeCell ref="DK30:DM30"/>
    <mergeCell ref="DE29:DG29"/>
    <mergeCell ref="DH29:DJ29"/>
    <mergeCell ref="DK29:DM29"/>
    <mergeCell ref="CQ29:CR29"/>
    <mergeCell ref="CT29:CX29"/>
    <mergeCell ref="CY29:DA29"/>
    <mergeCell ref="DH30:DJ30"/>
    <mergeCell ref="CT31:CX31"/>
    <mergeCell ref="CY31:DA31"/>
    <mergeCell ref="CT30:CX30"/>
    <mergeCell ref="CY30:DA30"/>
    <mergeCell ref="DB30:DD30"/>
    <mergeCell ref="DB29:DD29"/>
    <mergeCell ref="S32:Z32"/>
    <mergeCell ref="S38:Z38"/>
    <mergeCell ref="BI30:BK30"/>
    <mergeCell ref="BL30:BT30"/>
    <mergeCell ref="BU30:BW30"/>
    <mergeCell ref="BX30:BZ30"/>
    <mergeCell ref="CA30:CC30"/>
    <mergeCell ref="CD30:CF30"/>
    <mergeCell ref="AZ18:BD18"/>
    <mergeCell ref="BC24:BC25"/>
    <mergeCell ref="T22:X23"/>
    <mergeCell ref="AD22:AH23"/>
    <mergeCell ref="AY24:BB25"/>
    <mergeCell ref="BU23:BW23"/>
    <mergeCell ref="BX23:BZ23"/>
    <mergeCell ref="CA23:CC23"/>
    <mergeCell ref="CD23:CF23"/>
    <mergeCell ref="Y24:AC24"/>
    <mergeCell ref="AU22:AX23"/>
    <mergeCell ref="AY22:BB23"/>
    <mergeCell ref="BI29:BK29"/>
    <mergeCell ref="BL29:BT29"/>
    <mergeCell ref="Y25:AC25"/>
    <mergeCell ref="AJ21:AK21"/>
  </mergeCells>
  <phoneticPr fontId="22"/>
  <dataValidations count="2">
    <dataValidation imeMode="off" allowBlank="1" showInputMessage="1" showErrorMessage="1" sqref="G24:X28 D24:E28" xr:uid="{00000000-0002-0000-0000-000000000000}"/>
    <dataValidation type="list" imeMode="off" allowBlank="1" showInputMessage="1" showErrorMessage="1" sqref="F24:F28" xr:uid="{00000000-0002-0000-0000-000001000000}">
      <formula1>$AP$18:$AP$20</formula1>
    </dataValidation>
  </dataValidations>
  <pageMargins left="0.39370078740157483" right="0.39370078740157483" top="0.39370078740157483" bottom="0.39370078740157483" header="0.31496062992125984" footer="0.31496062992125984"/>
  <pageSetup paperSize="9"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試算表</vt:lpstr>
      <vt:lpstr>試算表!Print_Area</vt:lpstr>
    </vt:vector>
  </TitlesOfParts>
  <Company>幸田町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保険医療課</dc:creator>
  <cp:lastModifiedBy>高井 千尋</cp:lastModifiedBy>
  <cp:lastPrinted>2026-03-24T09:19:32Z</cp:lastPrinted>
  <dcterms:created xsi:type="dcterms:W3CDTF">2012-07-26T05:00:33Z</dcterms:created>
  <dcterms:modified xsi:type="dcterms:W3CDTF">2026-03-30T07:26:54Z</dcterms:modified>
</cp:coreProperties>
</file>